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N:\BKSGlobal\Teamwork\Vrednostni papirji\Zaledje_VP\Skripte\"/>
    </mc:Choice>
  </mc:AlternateContent>
  <xr:revisionPtr revIDLastSave="0" documentId="13_ncr:1_{824FCEF5-C777-489B-A568-AFD0E1B95339}" xr6:coauthVersionLast="47" xr6:coauthVersionMax="47" xr10:uidLastSave="{00000000-0000-0000-0000-000000000000}"/>
  <workbookProtection workbookAlgorithmName="SHA-512" workbookHashValue="NwAQ7H9F93q2tqayg1Q/pwqMw27u+TDBXA24wtpKJHOQUN35UErYwst3XskXkzXUhn55dmfcD0Nw1Cj2MtKPGg==" workbookSaltValue="UTYpNHEdx1+dNhGgEKjgRA==" workbookSpinCount="100000" lockStructure="1"/>
  <bookViews>
    <workbookView xWindow="28680" yWindow="-120" windowWidth="29040" windowHeight="15840" xr2:uid="{00000000-000D-0000-FFFF-FFFF00000000}"/>
  </bookViews>
  <sheets>
    <sheet name="Izracun" sheetId="1" r:id="rId1"/>
    <sheet name="LJSE" sheetId="5" state="hidden" r:id="rId2"/>
    <sheet name="KDD" sheetId="3" state="hidden" r:id="rId3"/>
    <sheet name="Formule" sheetId="4" state="hidden" r:id="rId4"/>
  </sheets>
  <definedNames>
    <definedName name="_xlnm._FilterDatabase" localSheetId="2" hidden="1">KDD!$A$1:$K$600</definedName>
    <definedName name="BTStecajEUR" localSheetId="1">LJSE!$A$1:$A$155</definedName>
    <definedName name="_xlnm.Print_Area" localSheetId="0">Izracun!$A$1:$I$54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4" l="1"/>
  <c r="R9" i="4"/>
  <c r="H31" i="1"/>
  <c r="H29" i="1"/>
  <c r="I474" i="3"/>
  <c r="J474" i="3"/>
  <c r="I475" i="3"/>
  <c r="J475" i="3"/>
  <c r="I476" i="3"/>
  <c r="J476" i="3"/>
  <c r="I477" i="3"/>
  <c r="J477" i="3"/>
  <c r="I478" i="3"/>
  <c r="J478" i="3"/>
  <c r="I479" i="3"/>
  <c r="J479" i="3"/>
  <c r="I480" i="3"/>
  <c r="J480" i="3"/>
  <c r="I481" i="3"/>
  <c r="I470" i="3" l="1"/>
  <c r="J470" i="3"/>
  <c r="I471" i="3"/>
  <c r="J471" i="3"/>
  <c r="I472" i="3"/>
  <c r="J472" i="3"/>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55" i="3"/>
  <c r="I56" i="3"/>
  <c r="I57" i="3"/>
  <c r="I58" i="3"/>
  <c r="I59" i="3"/>
  <c r="I60" i="3"/>
  <c r="I61" i="3"/>
  <c r="I62" i="3"/>
  <c r="I63" i="3"/>
  <c r="I64" i="3"/>
  <c r="I65" i="3"/>
  <c r="I66" i="3"/>
  <c r="I67" i="3"/>
  <c r="I68" i="3"/>
  <c r="I69" i="3"/>
  <c r="I71" i="3"/>
  <c r="I72" i="3"/>
  <c r="I75" i="3"/>
  <c r="I77" i="3"/>
  <c r="I78" i="3"/>
  <c r="I79" i="3"/>
  <c r="I80" i="3"/>
  <c r="I81" i="3"/>
  <c r="I82" i="3"/>
  <c r="I97" i="3"/>
  <c r="I98" i="3"/>
  <c r="I99" i="3"/>
  <c r="I100" i="3"/>
  <c r="I101" i="3"/>
  <c r="I102" i="3"/>
  <c r="I103" i="3"/>
  <c r="I104" i="3"/>
  <c r="I105" i="3"/>
  <c r="I106" i="3"/>
  <c r="I107" i="3"/>
  <c r="I108" i="3"/>
  <c r="I109" i="3"/>
  <c r="I110" i="3"/>
  <c r="I111" i="3"/>
  <c r="I115" i="3"/>
  <c r="I116" i="3"/>
  <c r="I124" i="3"/>
  <c r="I125" i="3"/>
  <c r="I126" i="3"/>
  <c r="I127" i="3"/>
  <c r="I128" i="3"/>
  <c r="I130" i="3"/>
  <c r="I131" i="3"/>
  <c r="I133" i="3"/>
  <c r="I134" i="3"/>
  <c r="I135" i="3"/>
  <c r="I136" i="3"/>
  <c r="I146" i="3"/>
  <c r="I147" i="3"/>
  <c r="I148" i="3"/>
  <c r="I149" i="3"/>
  <c r="I150" i="3"/>
  <c r="I151" i="3"/>
  <c r="I152" i="3"/>
  <c r="I153" i="3"/>
  <c r="I154" i="3"/>
  <c r="I155" i="3"/>
  <c r="I156" i="3"/>
  <c r="I157" i="3"/>
  <c r="I158" i="3"/>
  <c r="I159" i="3"/>
  <c r="I160" i="3"/>
  <c r="I161" i="3"/>
  <c r="I162" i="3"/>
  <c r="I163" i="3"/>
  <c r="I165" i="3"/>
  <c r="I166" i="3"/>
  <c r="I173" i="3"/>
  <c r="I174" i="3"/>
  <c r="I175" i="3"/>
  <c r="I176" i="3"/>
  <c r="I177" i="3"/>
  <c r="I178" i="3"/>
  <c r="I179" i="3"/>
  <c r="I180" i="3"/>
  <c r="I181" i="3"/>
  <c r="I183" i="3"/>
  <c r="I184" i="3"/>
  <c r="I185" i="3"/>
  <c r="I187" i="3"/>
  <c r="I188" i="3"/>
  <c r="I189" i="3"/>
  <c r="I190" i="3"/>
  <c r="I191" i="3"/>
  <c r="I192" i="3"/>
  <c r="I193" i="3"/>
  <c r="I194" i="3"/>
  <c r="I195" i="3"/>
  <c r="I196" i="3"/>
  <c r="I197" i="3"/>
  <c r="I200" i="3"/>
  <c r="I201" i="3"/>
  <c r="I202" i="3"/>
  <c r="I207" i="3"/>
  <c r="I209" i="3"/>
  <c r="I210" i="3"/>
  <c r="I211" i="3"/>
  <c r="I212" i="3"/>
  <c r="I213" i="3"/>
  <c r="I214" i="3"/>
  <c r="I215" i="3"/>
  <c r="I216" i="3"/>
  <c r="I217" i="3"/>
  <c r="I218" i="3"/>
  <c r="I219" i="3"/>
  <c r="I220" i="3"/>
  <c r="I221" i="3"/>
  <c r="I227" i="3"/>
  <c r="I229" i="3"/>
  <c r="I230" i="3"/>
  <c r="I231" i="3"/>
  <c r="I232" i="3"/>
  <c r="I233" i="3"/>
  <c r="I234" i="3"/>
  <c r="I235" i="3"/>
  <c r="I236" i="3"/>
  <c r="I240" i="3"/>
  <c r="I242" i="3"/>
  <c r="I243" i="3"/>
  <c r="I244" i="3"/>
  <c r="I245" i="3"/>
  <c r="I246" i="3"/>
  <c r="I247" i="3"/>
  <c r="I248" i="3"/>
  <c r="I249" i="3"/>
  <c r="I250" i="3"/>
  <c r="I251" i="3"/>
  <c r="I252" i="3"/>
  <c r="I253" i="3"/>
  <c r="I254" i="3"/>
  <c r="I255" i="3"/>
  <c r="I256" i="3"/>
  <c r="I257" i="3"/>
  <c r="I258" i="3"/>
  <c r="I259" i="3"/>
  <c r="I260" i="3"/>
  <c r="I265" i="3"/>
  <c r="I266" i="3"/>
  <c r="I267" i="3"/>
  <c r="I269" i="3"/>
  <c r="I270" i="3"/>
  <c r="I271" i="3"/>
  <c r="I272" i="3"/>
  <c r="I273" i="3"/>
  <c r="I274" i="3"/>
  <c r="I275" i="3"/>
  <c r="I276" i="3"/>
  <c r="I277" i="3"/>
  <c r="I279" i="3"/>
  <c r="I284" i="3"/>
  <c r="I287" i="3"/>
  <c r="I299" i="3"/>
  <c r="I302" i="3"/>
  <c r="I303" i="3"/>
  <c r="I304" i="3"/>
  <c r="I310" i="3"/>
  <c r="I312" i="3"/>
  <c r="I313" i="3"/>
  <c r="I314" i="3"/>
  <c r="I323" i="3"/>
  <c r="I325" i="3"/>
  <c r="I326" i="3"/>
  <c r="I328" i="3"/>
  <c r="I329" i="3"/>
  <c r="I331" i="3"/>
  <c r="I332" i="3"/>
  <c r="I333" i="3"/>
  <c r="I334" i="3"/>
  <c r="I335" i="3"/>
  <c r="I336" i="3"/>
  <c r="I337" i="3"/>
  <c r="I338" i="3"/>
  <c r="I377" i="3"/>
  <c r="I378" i="3"/>
  <c r="I382" i="3"/>
  <c r="I384" i="3"/>
  <c r="I385" i="3"/>
  <c r="I387" i="3"/>
  <c r="I388" i="3"/>
  <c r="I389" i="3"/>
  <c r="I391" i="3"/>
  <c r="I392" i="3"/>
  <c r="I393" i="3"/>
  <c r="I394" i="3"/>
  <c r="I395" i="3"/>
  <c r="I403" i="3"/>
  <c r="I404" i="3"/>
  <c r="I405" i="3"/>
  <c r="I410" i="3"/>
  <c r="I411" i="3"/>
  <c r="I412" i="3"/>
  <c r="I413" i="3"/>
  <c r="I416" i="3"/>
  <c r="I417" i="3"/>
  <c r="I418" i="3"/>
  <c r="I420" i="3"/>
  <c r="I422" i="3"/>
  <c r="I423" i="3"/>
  <c r="I426" i="3"/>
  <c r="I428" i="3"/>
  <c r="I430" i="3"/>
  <c r="I433" i="3"/>
  <c r="I438" i="3"/>
  <c r="I440" i="3"/>
  <c r="I441" i="3"/>
  <c r="I442" i="3"/>
  <c r="I443" i="3"/>
  <c r="I446" i="3"/>
  <c r="I448" i="3"/>
  <c r="I449" i="3"/>
  <c r="I450" i="3"/>
  <c r="I451" i="3"/>
  <c r="I452" i="3"/>
  <c r="I453" i="3"/>
  <c r="I455" i="3"/>
  <c r="I456" i="3"/>
  <c r="I457" i="3"/>
  <c r="I458" i="3"/>
  <c r="I459" i="3"/>
  <c r="I460" i="3"/>
  <c r="I461" i="3"/>
  <c r="I462" i="3"/>
  <c r="I463" i="3"/>
  <c r="I464" i="3"/>
  <c r="I465" i="3"/>
  <c r="I467" i="3"/>
  <c r="I468" i="3"/>
  <c r="I2" i="3"/>
  <c r="E152" i="5"/>
  <c r="B152" i="5"/>
  <c r="E151" i="5"/>
  <c r="B151" i="5"/>
  <c r="E150" i="5"/>
  <c r="B150" i="5"/>
  <c r="E149" i="5"/>
  <c r="B149" i="5"/>
  <c r="E148" i="5"/>
  <c r="B148" i="5"/>
  <c r="E147" i="5"/>
  <c r="B147" i="5"/>
  <c r="E146" i="5"/>
  <c r="B146" i="5"/>
  <c r="E145" i="5"/>
  <c r="B145" i="5"/>
  <c r="E144" i="5"/>
  <c r="B144" i="5"/>
  <c r="E143" i="5"/>
  <c r="B143" i="5"/>
  <c r="E142" i="5"/>
  <c r="B142" i="5"/>
  <c r="E141" i="5"/>
  <c r="B141" i="5"/>
  <c r="E140" i="5"/>
  <c r="B140" i="5"/>
  <c r="E139" i="5"/>
  <c r="B139" i="5"/>
  <c r="E138" i="5"/>
  <c r="B138" i="5"/>
  <c r="C138" i="5" s="1"/>
  <c r="E137" i="5"/>
  <c r="B137" i="5"/>
  <c r="C137" i="5" s="1"/>
  <c r="D137" i="5" s="1"/>
  <c r="E136" i="5"/>
  <c r="B136" i="5"/>
  <c r="C136" i="5" s="1"/>
  <c r="E135" i="5"/>
  <c r="B135" i="5"/>
  <c r="C135" i="5" s="1"/>
  <c r="E134" i="5"/>
  <c r="B134" i="5"/>
  <c r="C134" i="5" s="1"/>
  <c r="E133" i="5"/>
  <c r="B133" i="5"/>
  <c r="C133" i="5" s="1"/>
  <c r="E132" i="5"/>
  <c r="B132" i="5"/>
  <c r="C132" i="5" s="1"/>
  <c r="E131" i="5"/>
  <c r="B131" i="5"/>
  <c r="C131" i="5" s="1"/>
  <c r="E130" i="5"/>
  <c r="B130" i="5"/>
  <c r="C130" i="5" s="1"/>
  <c r="E129" i="5"/>
  <c r="B129" i="5"/>
  <c r="C129" i="5" s="1"/>
  <c r="E128" i="5"/>
  <c r="B128" i="5"/>
  <c r="C128" i="5" s="1"/>
  <c r="E127" i="5"/>
  <c r="B127" i="5"/>
  <c r="C127" i="5" s="1"/>
  <c r="E126" i="5"/>
  <c r="B126" i="5"/>
  <c r="C126" i="5" s="1"/>
  <c r="E125" i="5"/>
  <c r="B125" i="5"/>
  <c r="C125" i="5" s="1"/>
  <c r="E124" i="5"/>
  <c r="B124" i="5"/>
  <c r="C124" i="5" s="1"/>
  <c r="E123" i="5"/>
  <c r="B123" i="5"/>
  <c r="C123" i="5" s="1"/>
  <c r="E122" i="5"/>
  <c r="B122" i="5"/>
  <c r="C122" i="5" s="1"/>
  <c r="E121" i="5"/>
  <c r="B121" i="5"/>
  <c r="C121" i="5" s="1"/>
  <c r="E120" i="5"/>
  <c r="B120" i="5"/>
  <c r="C120" i="5" s="1"/>
  <c r="E119" i="5"/>
  <c r="B119" i="5"/>
  <c r="C119" i="5" s="1"/>
  <c r="E118" i="5"/>
  <c r="B118" i="5"/>
  <c r="C118" i="5" s="1"/>
  <c r="E117" i="5"/>
  <c r="B117" i="5"/>
  <c r="C117" i="5" s="1"/>
  <c r="E116" i="5"/>
  <c r="B116" i="5"/>
  <c r="C116" i="5" s="1"/>
  <c r="E115" i="5"/>
  <c r="B115" i="5"/>
  <c r="C115" i="5" s="1"/>
  <c r="E114" i="5"/>
  <c r="B114" i="5"/>
  <c r="C114" i="5" s="1"/>
  <c r="E113" i="5"/>
  <c r="B113" i="5"/>
  <c r="C113" i="5" s="1"/>
  <c r="E112" i="5"/>
  <c r="B112" i="5"/>
  <c r="C112" i="5" s="1"/>
  <c r="E111" i="5"/>
  <c r="B111" i="5"/>
  <c r="C111" i="5" s="1"/>
  <c r="E110" i="5"/>
  <c r="B110" i="5"/>
  <c r="C110" i="5" s="1"/>
  <c r="E109" i="5"/>
  <c r="B109" i="5"/>
  <c r="C109" i="5" s="1"/>
  <c r="E108" i="5"/>
  <c r="B108" i="5"/>
  <c r="C108" i="5" s="1"/>
  <c r="E107" i="5"/>
  <c r="B107" i="5"/>
  <c r="C107" i="5" s="1"/>
  <c r="E106" i="5"/>
  <c r="B106" i="5"/>
  <c r="C106" i="5" s="1"/>
  <c r="E105" i="5"/>
  <c r="B105" i="5"/>
  <c r="C105" i="5" s="1"/>
  <c r="E104" i="5"/>
  <c r="B104" i="5"/>
  <c r="C104" i="5" s="1"/>
  <c r="E103" i="5"/>
  <c r="B103" i="5"/>
  <c r="C103" i="5" s="1"/>
  <c r="E102" i="5"/>
  <c r="B102" i="5"/>
  <c r="C102" i="5" s="1"/>
  <c r="E101" i="5"/>
  <c r="B101" i="5"/>
  <c r="C101" i="5" s="1"/>
  <c r="E100" i="5"/>
  <c r="B100" i="5"/>
  <c r="C100" i="5" s="1"/>
  <c r="E99" i="5"/>
  <c r="B99" i="5"/>
  <c r="C99" i="5" s="1"/>
  <c r="E98" i="5"/>
  <c r="B98" i="5"/>
  <c r="C98" i="5" s="1"/>
  <c r="E97" i="5"/>
  <c r="B97" i="5"/>
  <c r="C97" i="5" s="1"/>
  <c r="E96" i="5"/>
  <c r="B96" i="5"/>
  <c r="C96" i="5" s="1"/>
  <c r="E95" i="5"/>
  <c r="B95" i="5"/>
  <c r="C95" i="5" s="1"/>
  <c r="E94" i="5"/>
  <c r="B94" i="5"/>
  <c r="C94" i="5" s="1"/>
  <c r="E93" i="5"/>
  <c r="B93" i="5"/>
  <c r="C93" i="5" s="1"/>
  <c r="E92" i="5"/>
  <c r="B92" i="5"/>
  <c r="C92" i="5" s="1"/>
  <c r="E91" i="5"/>
  <c r="B91" i="5"/>
  <c r="C91" i="5" s="1"/>
  <c r="E90" i="5"/>
  <c r="B90" i="5"/>
  <c r="C90" i="5" s="1"/>
  <c r="E89" i="5"/>
  <c r="B89" i="5"/>
  <c r="C89" i="5" s="1"/>
  <c r="E88" i="5"/>
  <c r="B88" i="5"/>
  <c r="C88" i="5" s="1"/>
  <c r="E87" i="5"/>
  <c r="B87" i="5"/>
  <c r="C87" i="5" s="1"/>
  <c r="E86" i="5"/>
  <c r="B86" i="5"/>
  <c r="C86" i="5" s="1"/>
  <c r="E85" i="5"/>
  <c r="B85" i="5"/>
  <c r="C85" i="5" s="1"/>
  <c r="E84" i="5"/>
  <c r="B84" i="5"/>
  <c r="C84" i="5" s="1"/>
  <c r="E83" i="5"/>
  <c r="B83" i="5"/>
  <c r="C83" i="5" s="1"/>
  <c r="E82" i="5"/>
  <c r="B82" i="5"/>
  <c r="C82" i="5" s="1"/>
  <c r="E81" i="5"/>
  <c r="B81" i="5"/>
  <c r="C81" i="5" s="1"/>
  <c r="E80" i="5"/>
  <c r="B80" i="5"/>
  <c r="C80" i="5" s="1"/>
  <c r="E79" i="5"/>
  <c r="B79" i="5"/>
  <c r="C79" i="5" s="1"/>
  <c r="E78" i="5"/>
  <c r="B78" i="5"/>
  <c r="C78" i="5" s="1"/>
  <c r="E77" i="5"/>
  <c r="B77" i="5"/>
  <c r="C77" i="5" s="1"/>
  <c r="E76" i="5"/>
  <c r="B76" i="5"/>
  <c r="C76" i="5" s="1"/>
  <c r="E75" i="5"/>
  <c r="B75" i="5"/>
  <c r="C75" i="5" s="1"/>
  <c r="E74" i="5"/>
  <c r="B74" i="5"/>
  <c r="C74" i="5" s="1"/>
  <c r="E73" i="5"/>
  <c r="B73" i="5"/>
  <c r="C73" i="5" s="1"/>
  <c r="E72" i="5"/>
  <c r="B72" i="5"/>
  <c r="C72" i="5" s="1"/>
  <c r="E71" i="5"/>
  <c r="B71" i="5"/>
  <c r="C71" i="5" s="1"/>
  <c r="E70" i="5"/>
  <c r="B70" i="5"/>
  <c r="C70" i="5" s="1"/>
  <c r="E69" i="5"/>
  <c r="B69" i="5"/>
  <c r="C69" i="5" s="1"/>
  <c r="E68" i="5"/>
  <c r="B68" i="5"/>
  <c r="C68" i="5" s="1"/>
  <c r="E67" i="5"/>
  <c r="B67" i="5"/>
  <c r="E66" i="5"/>
  <c r="B66" i="5"/>
  <c r="C66" i="5" s="1"/>
  <c r="E65" i="5"/>
  <c r="B65" i="5"/>
  <c r="E64" i="5"/>
  <c r="B64" i="5"/>
  <c r="C64" i="5" s="1"/>
  <c r="E63" i="5"/>
  <c r="B63" i="5"/>
  <c r="E62" i="5"/>
  <c r="B62" i="5"/>
  <c r="C62" i="5" s="1"/>
  <c r="E61" i="5"/>
  <c r="B61" i="5"/>
  <c r="E60" i="5"/>
  <c r="B60" i="5"/>
  <c r="C60" i="5" s="1"/>
  <c r="E59" i="5"/>
  <c r="B59" i="5"/>
  <c r="E58" i="5"/>
  <c r="B58" i="5"/>
  <c r="E57" i="5"/>
  <c r="B57" i="5"/>
  <c r="E56" i="5"/>
  <c r="B56" i="5"/>
  <c r="C56" i="5" s="1"/>
  <c r="E55" i="5"/>
  <c r="B55" i="5"/>
  <c r="E54" i="5"/>
  <c r="B54" i="5"/>
  <c r="E53" i="5"/>
  <c r="B53" i="5"/>
  <c r="E52" i="5"/>
  <c r="B52" i="5"/>
  <c r="C52" i="5" s="1"/>
  <c r="E51" i="5"/>
  <c r="B51" i="5"/>
  <c r="E50" i="5"/>
  <c r="B50" i="5"/>
  <c r="E49" i="5"/>
  <c r="B49" i="5"/>
  <c r="E48" i="5"/>
  <c r="B48" i="5"/>
  <c r="E47" i="5"/>
  <c r="B47" i="5"/>
  <c r="E46" i="5"/>
  <c r="B46" i="5"/>
  <c r="E45" i="5"/>
  <c r="B45" i="5"/>
  <c r="E44" i="5"/>
  <c r="B44" i="5"/>
  <c r="E43" i="5"/>
  <c r="B43" i="5"/>
  <c r="E42" i="5"/>
  <c r="B42" i="5"/>
  <c r="E41" i="5"/>
  <c r="B41" i="5"/>
  <c r="E40" i="5"/>
  <c r="B40" i="5"/>
  <c r="E39" i="5"/>
  <c r="B39" i="5"/>
  <c r="E38" i="5"/>
  <c r="B38" i="5"/>
  <c r="E37" i="5"/>
  <c r="B37" i="5"/>
  <c r="E36" i="5"/>
  <c r="B36" i="5"/>
  <c r="E35" i="5"/>
  <c r="B35" i="5"/>
  <c r="E34" i="5"/>
  <c r="B34" i="5"/>
  <c r="E33" i="5"/>
  <c r="B33" i="5"/>
  <c r="E32" i="5"/>
  <c r="B32" i="5"/>
  <c r="E31" i="5"/>
  <c r="B31" i="5"/>
  <c r="E30" i="5"/>
  <c r="B30" i="5"/>
  <c r="E29" i="5"/>
  <c r="B29" i="5"/>
  <c r="E28" i="5"/>
  <c r="B28" i="5"/>
  <c r="E27" i="5"/>
  <c r="B27" i="5"/>
  <c r="E26" i="5"/>
  <c r="B26" i="5"/>
  <c r="C26" i="5" s="1"/>
  <c r="E25" i="5"/>
  <c r="B25" i="5"/>
  <c r="E24" i="5"/>
  <c r="B24" i="5"/>
  <c r="E23" i="5"/>
  <c r="B23" i="5"/>
  <c r="E22" i="5"/>
  <c r="B22" i="5"/>
  <c r="E21" i="5"/>
  <c r="B21" i="5"/>
  <c r="E20" i="5"/>
  <c r="B20" i="5"/>
  <c r="E19" i="5"/>
  <c r="B19" i="5"/>
  <c r="E18" i="5"/>
  <c r="B18" i="5"/>
  <c r="E17" i="5"/>
  <c r="B17" i="5"/>
  <c r="E16" i="5"/>
  <c r="B16" i="5"/>
  <c r="E15" i="5"/>
  <c r="B15" i="5"/>
  <c r="E14" i="5"/>
  <c r="B14" i="5"/>
  <c r="E13" i="5"/>
  <c r="B13" i="5"/>
  <c r="D76" i="5" l="1"/>
  <c r="D100" i="5"/>
  <c r="D88" i="5"/>
  <c r="D136" i="5"/>
  <c r="D96" i="5"/>
  <c r="D112" i="5"/>
  <c r="D118" i="5"/>
  <c r="D70" i="5"/>
  <c r="D92" i="5"/>
  <c r="D108" i="5"/>
  <c r="D124" i="5"/>
  <c r="D72" i="5"/>
  <c r="D120" i="5"/>
  <c r="D94" i="5"/>
  <c r="D68" i="5"/>
  <c r="D84" i="5"/>
  <c r="D116" i="5"/>
  <c r="D132" i="5"/>
  <c r="D90" i="5"/>
  <c r="D114" i="5"/>
  <c r="D138" i="5"/>
  <c r="C34" i="5"/>
  <c r="D34" i="5" s="1"/>
  <c r="C50" i="5"/>
  <c r="D50" i="5" s="1"/>
  <c r="D80" i="5"/>
  <c r="C23" i="5"/>
  <c r="D23" i="5" s="1"/>
  <c r="C27" i="5"/>
  <c r="D27" i="5" s="1"/>
  <c r="C31" i="5"/>
  <c r="D31" i="5" s="1"/>
  <c r="C35" i="5"/>
  <c r="D35" i="5" s="1"/>
  <c r="C39" i="5"/>
  <c r="D39" i="5" s="1"/>
  <c r="C43" i="5"/>
  <c r="D43" i="5" s="1"/>
  <c r="C47" i="5"/>
  <c r="D47" i="5" s="1"/>
  <c r="C51" i="5"/>
  <c r="D51" i="5" s="1"/>
  <c r="C55" i="5"/>
  <c r="D55" i="5" s="1"/>
  <c r="C59" i="5"/>
  <c r="D59" i="5" s="1"/>
  <c r="C63" i="5"/>
  <c r="D63" i="5" s="1"/>
  <c r="C67" i="5"/>
  <c r="D67" i="5" s="1"/>
  <c r="D86" i="5"/>
  <c r="D110" i="5"/>
  <c r="D134" i="5"/>
  <c r="C54" i="5"/>
  <c r="D54" i="5" s="1"/>
  <c r="D52" i="5"/>
  <c r="D56" i="5"/>
  <c r="D60" i="5"/>
  <c r="D64" i="5"/>
  <c r="D82" i="5"/>
  <c r="D106" i="5"/>
  <c r="D130" i="5"/>
  <c r="C24" i="5"/>
  <c r="D24" i="5" s="1"/>
  <c r="C28" i="5"/>
  <c r="D28" i="5" s="1"/>
  <c r="C32" i="5"/>
  <c r="D32" i="5" s="1"/>
  <c r="C36" i="5"/>
  <c r="D36" i="5" s="1"/>
  <c r="C40" i="5"/>
  <c r="D40" i="5" s="1"/>
  <c r="C44" i="5"/>
  <c r="D44" i="5" s="1"/>
  <c r="C48" i="5"/>
  <c r="D48" i="5" s="1"/>
  <c r="C46" i="5"/>
  <c r="D46" i="5" s="1"/>
  <c r="D104" i="5"/>
  <c r="D78" i="5"/>
  <c r="D102" i="5"/>
  <c r="D126" i="5"/>
  <c r="D66" i="5"/>
  <c r="C30" i="5"/>
  <c r="D30" i="5" s="1"/>
  <c r="C42" i="5"/>
  <c r="D42" i="5" s="1"/>
  <c r="D62" i="5"/>
  <c r="C22" i="5"/>
  <c r="D22" i="5" s="1"/>
  <c r="C38" i="5"/>
  <c r="D38" i="5" s="1"/>
  <c r="C58" i="5"/>
  <c r="D58" i="5" s="1"/>
  <c r="D128" i="5"/>
  <c r="C25" i="5"/>
  <c r="D25" i="5" s="1"/>
  <c r="C29" i="5"/>
  <c r="D29" i="5" s="1"/>
  <c r="C33" i="5"/>
  <c r="D33" i="5" s="1"/>
  <c r="C37" i="5"/>
  <c r="D37" i="5" s="1"/>
  <c r="C41" i="5"/>
  <c r="D41" i="5" s="1"/>
  <c r="C45" i="5"/>
  <c r="D45" i="5" s="1"/>
  <c r="C49" i="5"/>
  <c r="D49" i="5" s="1"/>
  <c r="C53" i="5"/>
  <c r="D53" i="5" s="1"/>
  <c r="C57" i="5"/>
  <c r="D57" i="5" s="1"/>
  <c r="C61" i="5"/>
  <c r="D61" i="5" s="1"/>
  <c r="C65" i="5"/>
  <c r="D65" i="5" s="1"/>
  <c r="D74" i="5"/>
  <c r="D98" i="5"/>
  <c r="D122" i="5"/>
  <c r="D26" i="5"/>
  <c r="C13" i="5"/>
  <c r="D13" i="5" s="1"/>
  <c r="C14" i="5"/>
  <c r="D14" i="5" s="1"/>
  <c r="C15" i="5"/>
  <c r="D15" i="5" s="1"/>
  <c r="C16" i="5"/>
  <c r="D16" i="5" s="1"/>
  <c r="C17" i="5"/>
  <c r="D17" i="5" s="1"/>
  <c r="C18" i="5"/>
  <c r="D18" i="5" s="1"/>
  <c r="C19" i="5"/>
  <c r="D19" i="5" s="1"/>
  <c r="C20" i="5"/>
  <c r="D20" i="5" s="1"/>
  <c r="C21" i="5"/>
  <c r="D21" i="5" s="1"/>
  <c r="C139" i="5"/>
  <c r="D139" i="5" s="1"/>
  <c r="C141" i="5"/>
  <c r="D141" i="5" s="1"/>
  <c r="C143" i="5"/>
  <c r="D143" i="5" s="1"/>
  <c r="C145" i="5"/>
  <c r="D145" i="5" s="1"/>
  <c r="C147" i="5"/>
  <c r="D147" i="5" s="1"/>
  <c r="C149" i="5"/>
  <c r="D149" i="5" s="1"/>
  <c r="C151" i="5"/>
  <c r="D151" i="5" s="1"/>
  <c r="D71" i="5"/>
  <c r="D75" i="5"/>
  <c r="D79" i="5"/>
  <c r="D83" i="5"/>
  <c r="D87" i="5"/>
  <c r="D91" i="5"/>
  <c r="D95" i="5"/>
  <c r="D99" i="5"/>
  <c r="D103" i="5"/>
  <c r="D107" i="5"/>
  <c r="D111" i="5"/>
  <c r="D115" i="5"/>
  <c r="D119" i="5"/>
  <c r="D123" i="5"/>
  <c r="D127" i="5"/>
  <c r="D131" i="5"/>
  <c r="D135" i="5"/>
  <c r="C140" i="5"/>
  <c r="D140" i="5" s="1"/>
  <c r="C142" i="5"/>
  <c r="D142" i="5" s="1"/>
  <c r="C144" i="5"/>
  <c r="D144" i="5" s="1"/>
  <c r="C146" i="5"/>
  <c r="D146" i="5" s="1"/>
  <c r="C148" i="5"/>
  <c r="D148" i="5" s="1"/>
  <c r="C150" i="5"/>
  <c r="D150" i="5" s="1"/>
  <c r="C152" i="5"/>
  <c r="D152" i="5" s="1"/>
  <c r="D69" i="5"/>
  <c r="D73" i="5"/>
  <c r="D77" i="5"/>
  <c r="D81" i="5"/>
  <c r="D85" i="5"/>
  <c r="D89" i="5"/>
  <c r="D93" i="5"/>
  <c r="D97" i="5"/>
  <c r="D101" i="5"/>
  <c r="D105" i="5"/>
  <c r="D109" i="5"/>
  <c r="D113" i="5"/>
  <c r="D117" i="5"/>
  <c r="D121" i="5"/>
  <c r="D125" i="5"/>
  <c r="D129" i="5"/>
  <c r="D133" i="5"/>
  <c r="I473" i="3" l="1"/>
  <c r="I83" i="3"/>
  <c r="I419" i="3"/>
  <c r="I445" i="3"/>
  <c r="I70" i="3"/>
  <c r="I168" i="3"/>
  <c r="I406" i="3"/>
  <c r="I278" i="3"/>
  <c r="I113" i="3"/>
  <c r="I319" i="3"/>
  <c r="I283" i="3"/>
  <c r="I322" i="3"/>
  <c r="I237" i="3"/>
  <c r="I374" i="3"/>
  <c r="I49" i="3"/>
  <c r="I50" i="3"/>
  <c r="I309" i="3"/>
  <c r="I282" i="3"/>
  <c r="I414" i="3"/>
  <c r="I318" i="3"/>
  <c r="I291" i="3"/>
  <c r="I73" i="3"/>
  <c r="I171" i="3"/>
  <c r="I469" i="3"/>
  <c r="I373" i="3"/>
  <c r="I264" i="3"/>
  <c r="I112" i="3"/>
  <c r="I263" i="3"/>
  <c r="I317" i="3"/>
  <c r="I117" i="3"/>
  <c r="I167" i="3"/>
  <c r="I238" i="3"/>
  <c r="I118" i="3"/>
  <c r="I223" i="3"/>
  <c r="I281" i="3"/>
  <c r="I169" i="3"/>
  <c r="I320" i="3"/>
  <c r="I447" i="3"/>
  <c r="I170" i="3"/>
  <c r="I306" i="3"/>
  <c r="I285" i="3"/>
  <c r="I421" i="3"/>
  <c r="I53" i="3"/>
  <c r="I119" i="3"/>
  <c r="I228" i="3"/>
  <c r="I241" i="3"/>
  <c r="I311" i="3"/>
  <c r="I54" i="3"/>
  <c r="I120" i="3"/>
  <c r="I121" i="3"/>
  <c r="I122" i="3"/>
  <c r="I123" i="3"/>
  <c r="I206" i="3"/>
  <c r="I114" i="3"/>
  <c r="I427" i="3"/>
  <c r="I145" i="3"/>
  <c r="I262" i="3"/>
  <c r="I321" i="3"/>
  <c r="I415" i="3"/>
  <c r="I290" i="3"/>
  <c r="I76" i="3"/>
  <c r="I172" i="3"/>
  <c r="I226" i="3"/>
  <c r="I444" i="3"/>
  <c r="I324" i="3"/>
  <c r="I51" i="3"/>
  <c r="I327" i="3"/>
  <c r="I375" i="3"/>
  <c r="I52" i="3"/>
  <c r="I268" i="3"/>
  <c r="I280" i="3"/>
  <c r="I292" i="3"/>
  <c r="I316" i="3"/>
  <c r="I424" i="3"/>
  <c r="I436" i="3"/>
  <c r="I138" i="3"/>
  <c r="I222" i="3"/>
  <c r="I294" i="3"/>
  <c r="I330" i="3"/>
  <c r="I390" i="3"/>
  <c r="I199" i="3"/>
  <c r="I164" i="3"/>
  <c r="I225" i="3"/>
  <c r="I261" i="3"/>
  <c r="I454" i="3"/>
  <c r="I466" i="3"/>
  <c r="I74" i="3"/>
  <c r="I239" i="3"/>
  <c r="A2" i="4"/>
  <c r="J3" i="3" l="1"/>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57" i="3"/>
  <c r="J58" i="3"/>
  <c r="J59" i="3"/>
  <c r="J60" i="3"/>
  <c r="J61" i="3"/>
  <c r="J62" i="3"/>
  <c r="J63" i="3"/>
  <c r="J64" i="3"/>
  <c r="J65" i="3"/>
  <c r="J66" i="3"/>
  <c r="J67" i="3"/>
  <c r="J68" i="3"/>
  <c r="J69" i="3"/>
  <c r="J72" i="3"/>
  <c r="J75" i="3"/>
  <c r="J77" i="3"/>
  <c r="J78" i="3"/>
  <c r="J80" i="3"/>
  <c r="J81" i="3"/>
  <c r="J82" i="3"/>
  <c r="J84" i="3"/>
  <c r="I84" i="3" s="1"/>
  <c r="J85" i="3"/>
  <c r="I85" i="3" s="1"/>
  <c r="J88" i="3"/>
  <c r="I88" i="3" s="1"/>
  <c r="J92" i="3"/>
  <c r="I92" i="3" s="1"/>
  <c r="J93" i="3"/>
  <c r="I93" i="3" s="1"/>
  <c r="J94" i="3"/>
  <c r="I94" i="3" s="1"/>
  <c r="J95" i="3"/>
  <c r="I95" i="3" s="1"/>
  <c r="J96" i="3"/>
  <c r="I96" i="3" s="1"/>
  <c r="J97" i="3"/>
  <c r="J98" i="3"/>
  <c r="J99" i="3"/>
  <c r="J100" i="3"/>
  <c r="J101" i="3"/>
  <c r="J102" i="3"/>
  <c r="J103" i="3"/>
  <c r="J104" i="3"/>
  <c r="J105" i="3"/>
  <c r="J106" i="3"/>
  <c r="J107" i="3"/>
  <c r="J108" i="3"/>
  <c r="J109" i="3"/>
  <c r="J110" i="3"/>
  <c r="J111" i="3"/>
  <c r="J115" i="3"/>
  <c r="J116" i="3"/>
  <c r="J124" i="3"/>
  <c r="J125" i="3"/>
  <c r="J126" i="3"/>
  <c r="J127" i="3"/>
  <c r="J128" i="3"/>
  <c r="J129" i="3"/>
  <c r="I129" i="3" s="1"/>
  <c r="J130" i="3"/>
  <c r="J131" i="3"/>
  <c r="J132" i="3"/>
  <c r="I132" i="3" s="1"/>
  <c r="J133" i="3"/>
  <c r="J134" i="3"/>
  <c r="J135" i="3"/>
  <c r="J136" i="3"/>
  <c r="J139" i="3"/>
  <c r="I139" i="3" s="1"/>
  <c r="J141" i="3"/>
  <c r="I141" i="3" s="1"/>
  <c r="J143" i="3"/>
  <c r="I143" i="3" s="1"/>
  <c r="J146" i="3"/>
  <c r="J147" i="3"/>
  <c r="J149" i="3"/>
  <c r="J150" i="3"/>
  <c r="J151" i="3"/>
  <c r="J152" i="3"/>
  <c r="J153" i="3"/>
  <c r="J154" i="3"/>
  <c r="J155" i="3"/>
  <c r="J156" i="3"/>
  <c r="J157" i="3"/>
  <c r="J158" i="3"/>
  <c r="J159" i="3"/>
  <c r="J160" i="3"/>
  <c r="J161" i="3"/>
  <c r="J162" i="3"/>
  <c r="J163" i="3"/>
  <c r="J165" i="3"/>
  <c r="J166" i="3"/>
  <c r="J173" i="3"/>
  <c r="J176" i="3"/>
  <c r="J178" i="3"/>
  <c r="J179" i="3"/>
  <c r="J180" i="3"/>
  <c r="J181" i="3"/>
  <c r="J182" i="3"/>
  <c r="I182" i="3" s="1"/>
  <c r="J183" i="3"/>
  <c r="J184" i="3"/>
  <c r="J185" i="3"/>
  <c r="J186" i="3"/>
  <c r="I186" i="3" s="1"/>
  <c r="J187" i="3"/>
  <c r="J188" i="3"/>
  <c r="J189" i="3"/>
  <c r="J190" i="3"/>
  <c r="J191" i="3"/>
  <c r="J192" i="3"/>
  <c r="J193" i="3"/>
  <c r="J194" i="3"/>
  <c r="J195" i="3"/>
  <c r="J196" i="3"/>
  <c r="J197" i="3"/>
  <c r="J198" i="3"/>
  <c r="I198" i="3" s="1"/>
  <c r="J201" i="3"/>
  <c r="J202" i="3"/>
  <c r="J203" i="3"/>
  <c r="I203" i="3" s="1"/>
  <c r="J204" i="3"/>
  <c r="I204" i="3" s="1"/>
  <c r="J207" i="3"/>
  <c r="J208" i="3"/>
  <c r="I208" i="3" s="1"/>
  <c r="J209" i="3"/>
  <c r="J210" i="3"/>
  <c r="J211" i="3"/>
  <c r="J212" i="3"/>
  <c r="J213" i="3"/>
  <c r="J214" i="3"/>
  <c r="J216" i="3"/>
  <c r="J217" i="3"/>
  <c r="J218" i="3"/>
  <c r="J219" i="3"/>
  <c r="J220" i="3"/>
  <c r="J221" i="3"/>
  <c r="J230" i="3"/>
  <c r="J231" i="3"/>
  <c r="J232" i="3"/>
  <c r="J233" i="3"/>
  <c r="J234" i="3"/>
  <c r="J235" i="3"/>
  <c r="J236" i="3"/>
  <c r="J243" i="3"/>
  <c r="J244" i="3"/>
  <c r="J246" i="3"/>
  <c r="J247" i="3"/>
  <c r="J248" i="3"/>
  <c r="J249" i="3"/>
  <c r="J250" i="3"/>
  <c r="J251" i="3"/>
  <c r="J252" i="3"/>
  <c r="J253" i="3"/>
  <c r="J254" i="3"/>
  <c r="J255" i="3"/>
  <c r="J256" i="3"/>
  <c r="J257" i="3"/>
  <c r="J258" i="3"/>
  <c r="J259" i="3"/>
  <c r="J260" i="3"/>
  <c r="J265" i="3"/>
  <c r="J266" i="3"/>
  <c r="J267" i="3"/>
  <c r="J269" i="3"/>
  <c r="J270" i="3"/>
  <c r="J271" i="3"/>
  <c r="J272" i="3"/>
  <c r="J273" i="3"/>
  <c r="J274" i="3"/>
  <c r="J275" i="3"/>
  <c r="J276" i="3"/>
  <c r="J277" i="3"/>
  <c r="J279" i="3"/>
  <c r="J284" i="3"/>
  <c r="J287" i="3"/>
  <c r="J295" i="3"/>
  <c r="I295" i="3" s="1"/>
  <c r="J297" i="3"/>
  <c r="I297" i="3" s="1"/>
  <c r="J298" i="3"/>
  <c r="I298" i="3" s="1"/>
  <c r="J299" i="3"/>
  <c r="J300" i="3"/>
  <c r="I300" i="3" s="1"/>
  <c r="J301" i="3"/>
  <c r="I301" i="3" s="1"/>
  <c r="J302" i="3"/>
  <c r="J303" i="3"/>
  <c r="J305" i="3"/>
  <c r="I305" i="3" s="1"/>
  <c r="J307" i="3"/>
  <c r="I307" i="3" s="1"/>
  <c r="J308" i="3"/>
  <c r="I308" i="3" s="1"/>
  <c r="J310" i="3"/>
  <c r="J313" i="3"/>
  <c r="J314" i="3"/>
  <c r="J315" i="3"/>
  <c r="I315" i="3" s="1"/>
  <c r="J323" i="3"/>
  <c r="J325" i="3"/>
  <c r="J326" i="3"/>
  <c r="J329" i="3"/>
  <c r="J332" i="3"/>
  <c r="J333" i="3"/>
  <c r="J334" i="3"/>
  <c r="J335" i="3"/>
  <c r="J336" i="3"/>
  <c r="J337" i="3"/>
  <c r="J338" i="3"/>
  <c r="J339" i="3"/>
  <c r="I339" i="3" s="1"/>
  <c r="J340" i="3"/>
  <c r="I340" i="3" s="1"/>
  <c r="J341" i="3"/>
  <c r="I341" i="3" s="1"/>
  <c r="J343" i="3"/>
  <c r="I343" i="3" s="1"/>
  <c r="J344" i="3"/>
  <c r="I344" i="3" s="1"/>
  <c r="J346" i="3"/>
  <c r="I346" i="3" s="1"/>
  <c r="J364" i="3"/>
  <c r="I364" i="3" s="1"/>
  <c r="J365" i="3"/>
  <c r="I365" i="3" s="1"/>
  <c r="J366" i="3"/>
  <c r="I366" i="3" s="1"/>
  <c r="J367" i="3"/>
  <c r="I367" i="3" s="1"/>
  <c r="J369" i="3"/>
  <c r="I369" i="3" s="1"/>
  <c r="J370" i="3"/>
  <c r="I370" i="3" s="1"/>
  <c r="J371" i="3"/>
  <c r="I371" i="3" s="1"/>
  <c r="J372" i="3"/>
  <c r="I372" i="3" s="1"/>
  <c r="J377" i="3"/>
  <c r="J378" i="3"/>
  <c r="J380" i="3"/>
  <c r="I380" i="3" s="1"/>
  <c r="J381" i="3"/>
  <c r="I381" i="3" s="1"/>
  <c r="J382" i="3"/>
  <c r="J384" i="3"/>
  <c r="J386" i="3"/>
  <c r="I386" i="3" s="1"/>
  <c r="J387" i="3"/>
  <c r="J388" i="3"/>
  <c r="J389" i="3"/>
  <c r="J391" i="3"/>
  <c r="J392" i="3"/>
  <c r="J393" i="3"/>
  <c r="J394" i="3"/>
  <c r="J395" i="3"/>
  <c r="J396" i="3"/>
  <c r="I396" i="3" s="1"/>
  <c r="J397" i="3"/>
  <c r="I397" i="3" s="1"/>
  <c r="J399" i="3"/>
  <c r="I399" i="3" s="1"/>
  <c r="J400" i="3"/>
  <c r="I400" i="3" s="1"/>
  <c r="J402" i="3"/>
  <c r="I402" i="3" s="1"/>
  <c r="J403" i="3"/>
  <c r="J404" i="3"/>
  <c r="J405" i="3"/>
  <c r="J407" i="3"/>
  <c r="I407" i="3" s="1"/>
  <c r="J408" i="3"/>
  <c r="I408" i="3" s="1"/>
  <c r="J410" i="3"/>
  <c r="J411" i="3"/>
  <c r="J412" i="3"/>
  <c r="J413" i="3"/>
  <c r="J416" i="3"/>
  <c r="J417" i="3"/>
  <c r="J418" i="3"/>
  <c r="J420" i="3"/>
  <c r="J422" i="3"/>
  <c r="J423" i="3"/>
  <c r="J425" i="3"/>
  <c r="I425" i="3" s="1"/>
  <c r="J426" i="3"/>
  <c r="J428" i="3"/>
  <c r="J430" i="3"/>
  <c r="J431" i="3"/>
  <c r="I431" i="3" s="1"/>
  <c r="J432" i="3"/>
  <c r="I432" i="3" s="1"/>
  <c r="J433" i="3"/>
  <c r="J434" i="3"/>
  <c r="I434" i="3" s="1"/>
  <c r="J435" i="3"/>
  <c r="I435" i="3" s="1"/>
  <c r="J438" i="3"/>
  <c r="J440" i="3"/>
  <c r="J441" i="3"/>
  <c r="J442" i="3"/>
  <c r="J443" i="3"/>
  <c r="J446" i="3"/>
  <c r="J448" i="3"/>
  <c r="J449" i="3"/>
  <c r="J450" i="3"/>
  <c r="J452" i="3"/>
  <c r="J453" i="3"/>
  <c r="J455" i="3"/>
  <c r="J456" i="3"/>
  <c r="J457" i="3"/>
  <c r="J458" i="3"/>
  <c r="J459" i="3"/>
  <c r="J460" i="3"/>
  <c r="J461" i="3"/>
  <c r="J462" i="3"/>
  <c r="J463" i="3"/>
  <c r="J464" i="3"/>
  <c r="J465" i="3"/>
  <c r="J468" i="3"/>
  <c r="N1" i="3" l="1"/>
  <c r="O1" i="3" s="1"/>
  <c r="L1" i="3" s="1"/>
  <c r="J481" i="3" s="1"/>
  <c r="J2" i="3"/>
  <c r="J473" i="3" l="1"/>
  <c r="J227" i="3"/>
  <c r="J328" i="3"/>
  <c r="J229" i="3"/>
  <c r="J331" i="3"/>
  <c r="J240" i="3"/>
  <c r="J174" i="3"/>
  <c r="J385" i="3"/>
  <c r="J175" i="3"/>
  <c r="J71" i="3"/>
  <c r="J168" i="3"/>
  <c r="J278" i="3"/>
  <c r="J374" i="3"/>
  <c r="J70" i="3"/>
  <c r="J406" i="3"/>
  <c r="J283" i="3"/>
  <c r="J419" i="3"/>
  <c r="J237" i="3"/>
  <c r="J445" i="3"/>
  <c r="J319" i="3"/>
  <c r="J50" i="3"/>
  <c r="J49" i="3"/>
  <c r="J83" i="3"/>
  <c r="J113" i="3"/>
  <c r="J439" i="3"/>
  <c r="I439" i="3" s="1"/>
  <c r="J469" i="3"/>
  <c r="J171" i="3"/>
  <c r="J429" i="3"/>
  <c r="I429" i="3" s="1"/>
  <c r="J264" i="3"/>
  <c r="J318" i="3"/>
  <c r="J73" i="3"/>
  <c r="J282" i="3"/>
  <c r="J401" i="3"/>
  <c r="I401" i="3" s="1"/>
  <c r="J373" i="3"/>
  <c r="J224" i="3"/>
  <c r="I224" i="3" s="1"/>
  <c r="J291" i="3"/>
  <c r="J309" i="3"/>
  <c r="J112" i="3"/>
  <c r="J447" i="3"/>
  <c r="J421" i="3"/>
  <c r="J86" i="3"/>
  <c r="I86" i="3" s="1"/>
  <c r="J437" i="3"/>
  <c r="I437" i="3" s="1"/>
  <c r="J117" i="3"/>
  <c r="J281" i="3"/>
  <c r="J409" i="3"/>
  <c r="I409" i="3" s="1"/>
  <c r="J118" i="3"/>
  <c r="J167" i="3"/>
  <c r="J223" i="3"/>
  <c r="J238" i="3"/>
  <c r="J320" i="3"/>
  <c r="J169" i="3"/>
  <c r="J306" i="3"/>
  <c r="J142" i="3"/>
  <c r="I142" i="3" s="1"/>
  <c r="J170" i="3"/>
  <c r="J289" i="3"/>
  <c r="I289" i="3" s="1"/>
  <c r="J350" i="3"/>
  <c r="I350" i="3" s="1"/>
  <c r="J351" i="3"/>
  <c r="I351" i="3" s="1"/>
  <c r="J379" i="3"/>
  <c r="I379" i="3" s="1"/>
  <c r="J144" i="3"/>
  <c r="I144" i="3" s="1"/>
  <c r="J353" i="3"/>
  <c r="I353" i="3" s="1"/>
  <c r="J354" i="3"/>
  <c r="I354" i="3" s="1"/>
  <c r="J91" i="3"/>
  <c r="I91" i="3" s="1"/>
  <c r="J293" i="3"/>
  <c r="I293" i="3" s="1"/>
  <c r="J356" i="3"/>
  <c r="I356" i="3" s="1"/>
  <c r="J357" i="3"/>
  <c r="I357" i="3" s="1"/>
  <c r="J358" i="3"/>
  <c r="I358" i="3" s="1"/>
  <c r="J345" i="3"/>
  <c r="I345" i="3" s="1"/>
  <c r="J359" i="3"/>
  <c r="I359" i="3" s="1"/>
  <c r="J137" i="3"/>
  <c r="I137" i="3" s="1"/>
  <c r="J205" i="3"/>
  <c r="I205" i="3" s="1"/>
  <c r="J360" i="3"/>
  <c r="I360" i="3" s="1"/>
  <c r="J349" i="3"/>
  <c r="I349" i="3" s="1"/>
  <c r="J347" i="3"/>
  <c r="I347" i="3" s="1"/>
  <c r="J361" i="3"/>
  <c r="I361" i="3" s="1"/>
  <c r="J140" i="3"/>
  <c r="I140" i="3" s="1"/>
  <c r="J348" i="3"/>
  <c r="I348" i="3" s="1"/>
  <c r="J362" i="3"/>
  <c r="I362" i="3" s="1"/>
  <c r="J376" i="3"/>
  <c r="I376" i="3" s="1"/>
  <c r="J363" i="3"/>
  <c r="I363" i="3" s="1"/>
  <c r="J53" i="3"/>
  <c r="J119" i="3"/>
  <c r="J444" i="3"/>
  <c r="J120" i="3"/>
  <c r="J145" i="3"/>
  <c r="J54" i="3"/>
  <c r="J121" i="3"/>
  <c r="J172" i="3"/>
  <c r="J226" i="3"/>
  <c r="J311" i="3"/>
  <c r="J368" i="3"/>
  <c r="I368" i="3" s="1"/>
  <c r="J122" i="3"/>
  <c r="J123" i="3"/>
  <c r="J228" i="3"/>
  <c r="J241" i="3"/>
  <c r="J383" i="3"/>
  <c r="I383" i="3" s="1"/>
  <c r="J415" i="3"/>
  <c r="J286" i="3"/>
  <c r="I286" i="3" s="1"/>
  <c r="J114" i="3"/>
  <c r="J321" i="3"/>
  <c r="J89" i="3"/>
  <c r="I89" i="3" s="1"/>
  <c r="J76" i="3"/>
  <c r="J427" i="3"/>
  <c r="J206" i="3"/>
  <c r="J290" i="3"/>
  <c r="J262" i="3"/>
  <c r="J324" i="3"/>
  <c r="J51" i="3"/>
  <c r="J164" i="3"/>
  <c r="J239" i="3"/>
  <c r="J261" i="3"/>
  <c r="J296" i="3"/>
  <c r="I296" i="3" s="1"/>
  <c r="J138" i="3"/>
  <c r="J52" i="3"/>
  <c r="J74" i="3"/>
  <c r="J87" i="3"/>
  <c r="I87" i="3" s="1"/>
  <c r="J288" i="3"/>
  <c r="I288" i="3" s="1"/>
  <c r="J330" i="3"/>
  <c r="J199" i="3"/>
  <c r="J225" i="3"/>
  <c r="J268" i="3"/>
  <c r="J280" i="3"/>
  <c r="J294" i="3"/>
  <c r="J327" i="3"/>
  <c r="J390" i="3"/>
  <c r="J424" i="3"/>
  <c r="J454" i="3"/>
  <c r="J466" i="3"/>
  <c r="J222" i="3"/>
  <c r="J375" i="3"/>
  <c r="J55" i="3"/>
  <c r="J79" i="3"/>
  <c r="J215" i="3"/>
  <c r="J263" i="3"/>
  <c r="J355" i="3"/>
  <c r="I355" i="3" s="1"/>
  <c r="J451" i="3"/>
  <c r="J467" i="3"/>
  <c r="J414" i="3"/>
  <c r="J56" i="3"/>
  <c r="J148" i="3"/>
  <c r="J200" i="3"/>
  <c r="J292" i="3"/>
  <c r="J304" i="3"/>
  <c r="J312" i="3"/>
  <c r="J316" i="3"/>
  <c r="J352" i="3"/>
  <c r="I352" i="3" s="1"/>
  <c r="J436" i="3"/>
  <c r="J90" i="3"/>
  <c r="I90" i="3" s="1"/>
  <c r="J322" i="3"/>
  <c r="J342" i="3"/>
  <c r="I342" i="3" s="1"/>
  <c r="J177" i="3"/>
  <c r="J245" i="3"/>
  <c r="J285" i="3"/>
  <c r="J317" i="3"/>
  <c r="J242" i="3"/>
  <c r="J398" i="3"/>
  <c r="I398" i="3" s="1"/>
  <c r="I42" i="4" l="1"/>
  <c r="A10" i="4" s="1"/>
  <c r="R20" i="4" l="1"/>
  <c r="S20" i="4"/>
  <c r="R21" i="4"/>
  <c r="S21" i="4"/>
  <c r="R22" i="4"/>
  <c r="S22" i="4"/>
  <c r="R23" i="4"/>
  <c r="S23" i="4"/>
  <c r="R24" i="4"/>
  <c r="S24" i="4"/>
  <c r="R25" i="4"/>
  <c r="S25" i="4"/>
  <c r="R26" i="4"/>
  <c r="S26" i="4"/>
  <c r="R27" i="4"/>
  <c r="S27" i="4"/>
  <c r="R28" i="4"/>
  <c r="S28" i="4"/>
  <c r="R29" i="4"/>
  <c r="S29" i="4"/>
  <c r="R30" i="4"/>
  <c r="S30" i="4"/>
  <c r="R31" i="4"/>
  <c r="S31" i="4"/>
  <c r="R32" i="4"/>
  <c r="S32" i="4"/>
  <c r="R33" i="4"/>
  <c r="S33" i="4"/>
  <c r="R34" i="4"/>
  <c r="S34" i="4"/>
  <c r="R35" i="4"/>
  <c r="S35" i="4"/>
  <c r="S19" i="4"/>
  <c r="R19" i="4"/>
  <c r="I20" i="4"/>
  <c r="J20" i="4"/>
  <c r="I21" i="4"/>
  <c r="J21" i="4"/>
  <c r="I22" i="4"/>
  <c r="J22" i="4"/>
  <c r="I23" i="4"/>
  <c r="J23" i="4"/>
  <c r="I24" i="4"/>
  <c r="J24" i="4"/>
  <c r="I25" i="4"/>
  <c r="J25" i="4"/>
  <c r="I26" i="4"/>
  <c r="J26" i="4"/>
  <c r="I27" i="4"/>
  <c r="J27" i="4"/>
  <c r="I28" i="4"/>
  <c r="J28" i="4"/>
  <c r="I29" i="4"/>
  <c r="J29" i="4"/>
  <c r="I30" i="4"/>
  <c r="J30" i="4"/>
  <c r="I31" i="4"/>
  <c r="J31" i="4"/>
  <c r="I32" i="4"/>
  <c r="J32" i="4"/>
  <c r="I33" i="4"/>
  <c r="J33" i="4"/>
  <c r="I34" i="4"/>
  <c r="J34" i="4"/>
  <c r="I35" i="4"/>
  <c r="J35" i="4"/>
  <c r="J19" i="4"/>
  <c r="I19" i="4"/>
  <c r="A11" i="1"/>
  <c r="B2" i="4" l="1"/>
  <c r="Z1" i="4" l="1"/>
  <c r="Y2" i="4" s="1"/>
  <c r="Y1" i="4"/>
  <c r="Y4" i="4" l="1"/>
  <c r="Z4" i="4"/>
  <c r="L9" i="4" l="1"/>
  <c r="B9" i="4"/>
  <c r="A11" i="4" s="1"/>
  <c r="D2" i="4"/>
  <c r="K42" i="4" l="1"/>
  <c r="J43" i="4" s="1"/>
  <c r="C2" i="4"/>
  <c r="H2" i="4" s="1"/>
  <c r="I2" i="4"/>
  <c r="J2" i="4"/>
  <c r="E2" i="4"/>
  <c r="H19" i="1" l="1"/>
  <c r="B10" i="1"/>
  <c r="G2" i="4"/>
  <c r="J45" i="4"/>
  <c r="J47" i="4"/>
  <c r="J46" i="4"/>
  <c r="J44" i="4"/>
  <c r="H17" i="1"/>
  <c r="L2" i="4"/>
  <c r="K2" i="4"/>
  <c r="F2" i="4"/>
  <c r="N2" i="4" l="1"/>
  <c r="O2" i="4"/>
  <c r="S2" i="4"/>
  <c r="S7" i="4" s="1"/>
  <c r="S9" i="4" s="1"/>
  <c r="M2" i="4"/>
  <c r="A13" i="4" s="1"/>
  <c r="G12" i="4"/>
  <c r="A12" i="4" s="1"/>
  <c r="Q2" i="4"/>
  <c r="Q7" i="4" s="1"/>
  <c r="Q9" i="4" s="1"/>
  <c r="P2" i="4"/>
  <c r="A15" i="4" s="1"/>
  <c r="L1" i="4"/>
  <c r="R2" i="4"/>
  <c r="T2" i="4"/>
  <c r="R8" i="4" l="1"/>
  <c r="T8" i="4"/>
  <c r="Q8" i="4"/>
  <c r="S8" i="4"/>
  <c r="U10" i="4"/>
  <c r="A18" i="4" s="1"/>
  <c r="A14" i="4"/>
  <c r="H23" i="1" l="1"/>
  <c r="H35" i="1"/>
  <c r="U8" i="4"/>
  <c r="A16" i="4" s="1"/>
  <c r="U9" i="4"/>
  <c r="A17" i="4" s="1"/>
  <c r="H33" i="1" l="1"/>
  <c r="H2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12C0E2-1A8E-424D-806D-ACEAD76821EB}" name="Connection1" type="4" refreshedVersion="8" background="1" refreshOnLoad="1" saveData="1">
    <webPr sourceData="1" parsePre="1" consecutive="1" xl2000="1" url="https://ljse.si/datoteke/BTStecajEUR.txt" htmlTables="1" htmlFormat="rtf"/>
  </connection>
</connections>
</file>

<file path=xl/sharedStrings.xml><?xml version="1.0" encoding="utf-8"?>
<sst xmlns="http://schemas.openxmlformats.org/spreadsheetml/2006/main" count="2704" uniqueCount="1623">
  <si>
    <t>ns1:SecurityCode</t>
  </si>
  <si>
    <t>ns1:IsinCode</t>
  </si>
  <si>
    <t>ns1:SecurityName</t>
  </si>
  <si>
    <t>ns1:SecurityType</t>
  </si>
  <si>
    <t>ns1:NominalValue</t>
  </si>
  <si>
    <t>E</t>
  </si>
  <si>
    <t>ACTP</t>
  </si>
  <si>
    <t>SI0031200809</t>
  </si>
  <si>
    <t>ACTR</t>
  </si>
  <si>
    <t>SI0031115106</t>
  </si>
  <si>
    <t>D</t>
  </si>
  <si>
    <t>AGAR</t>
  </si>
  <si>
    <t>SI0031116724</t>
  </si>
  <si>
    <t>AGO1</t>
  </si>
  <si>
    <t>SI0032103150</t>
  </si>
  <si>
    <t>AGPR</t>
  </si>
  <si>
    <t>SI0031108887</t>
  </si>
  <si>
    <t>AJCA</t>
  </si>
  <si>
    <t>SI0031110859</t>
  </si>
  <si>
    <t>AKRR</t>
  </si>
  <si>
    <t>SI0031115395</t>
  </si>
  <si>
    <t>ALFG</t>
  </si>
  <si>
    <t>SI0031109000</t>
  </si>
  <si>
    <t>ALIR</t>
  </si>
  <si>
    <t>SI0021115355</t>
  </si>
  <si>
    <t>ALNR</t>
  </si>
  <si>
    <t>SI0021116916</t>
  </si>
  <si>
    <t>ALZG</t>
  </si>
  <si>
    <t>SI0031103672</t>
  </si>
  <si>
    <t>AMKG</t>
  </si>
  <si>
    <t>SI0031109307</t>
  </si>
  <si>
    <t>AMZR</t>
  </si>
  <si>
    <t>SI0031114463</t>
  </si>
  <si>
    <t>APLG</t>
  </si>
  <si>
    <t>SI0031100660</t>
  </si>
  <si>
    <t>APMP</t>
  </si>
  <si>
    <t>SI0031200734</t>
  </si>
  <si>
    <t>APMR</t>
  </si>
  <si>
    <t>SI0031115031</t>
  </si>
  <si>
    <t>ARGG</t>
  </si>
  <si>
    <t>SI0031108424</t>
  </si>
  <si>
    <t>ASVG</t>
  </si>
  <si>
    <t>SI0031103151</t>
  </si>
  <si>
    <t>ATZG</t>
  </si>
  <si>
    <t>SI0031104399</t>
  </si>
  <si>
    <t>BAS1R</t>
  </si>
  <si>
    <t>SI0021108749</t>
  </si>
  <si>
    <t>BAS6R</t>
  </si>
  <si>
    <t>SI0021114069</t>
  </si>
  <si>
    <t>BAS7R</t>
  </si>
  <si>
    <t>SI0021114077</t>
  </si>
  <si>
    <t>BASR</t>
  </si>
  <si>
    <t>SI0021113640</t>
  </si>
  <si>
    <t>BERP</t>
  </si>
  <si>
    <t>SI0031200890</t>
  </si>
  <si>
    <t>BERR</t>
  </si>
  <si>
    <t>SI0031116583</t>
  </si>
  <si>
    <t>BKP</t>
  </si>
  <si>
    <t>SI0021109937</t>
  </si>
  <si>
    <t>BPGR</t>
  </si>
  <si>
    <t>SI0031117128</t>
  </si>
  <si>
    <t>BPLG</t>
  </si>
  <si>
    <t>SI0031105198</t>
  </si>
  <si>
    <t>BTC</t>
  </si>
  <si>
    <t>SI0031101965</t>
  </si>
  <si>
    <t>CABP</t>
  </si>
  <si>
    <t>SI0031200353</t>
  </si>
  <si>
    <t>CABR</t>
  </si>
  <si>
    <t>SI0031108846</t>
  </si>
  <si>
    <t>CAPP</t>
  </si>
  <si>
    <t>SI0031200262</t>
  </si>
  <si>
    <t>CAPR</t>
  </si>
  <si>
    <t>SI0031104621</t>
  </si>
  <si>
    <t>CDAR</t>
  </si>
  <si>
    <t>SI0021116981</t>
  </si>
  <si>
    <t>CELG</t>
  </si>
  <si>
    <t>SI0031105313</t>
  </si>
  <si>
    <t>CESG</t>
  </si>
  <si>
    <t>SI0031103342</t>
  </si>
  <si>
    <t>CETG</t>
  </si>
  <si>
    <t>SI0031100843</t>
  </si>
  <si>
    <t>CICG</t>
  </si>
  <si>
    <t>SI0031103805</t>
  </si>
  <si>
    <t>CKPG</t>
  </si>
  <si>
    <t>SI0031109463</t>
  </si>
  <si>
    <t>CKRG</t>
  </si>
  <si>
    <t>SI0031108259</t>
  </si>
  <si>
    <t>CMLG</t>
  </si>
  <si>
    <t>SI0031107947</t>
  </si>
  <si>
    <t>CMSG</t>
  </si>
  <si>
    <t>SI0031105073</t>
  </si>
  <si>
    <t>CNMG</t>
  </si>
  <si>
    <t>SI0031108465</t>
  </si>
  <si>
    <t>COSR</t>
  </si>
  <si>
    <t>SI0031114950</t>
  </si>
  <si>
    <t>CPPC</t>
  </si>
  <si>
    <t>SI0031112293</t>
  </si>
  <si>
    <t>CPPG</t>
  </si>
  <si>
    <t>SI0031109836</t>
  </si>
  <si>
    <t>CSEP</t>
  </si>
  <si>
    <t>SI0031200742</t>
  </si>
  <si>
    <t>CSLG</t>
  </si>
  <si>
    <t>SI0031103789</t>
  </si>
  <si>
    <t>CTTN</t>
  </si>
  <si>
    <t>SI0031116138</t>
  </si>
  <si>
    <t>CVSG</t>
  </si>
  <si>
    <t>SI0031113549</t>
  </si>
  <si>
    <t>DEHG</t>
  </si>
  <si>
    <t>SI0021112212</t>
  </si>
  <si>
    <t>DEMR</t>
  </si>
  <si>
    <t>SI0031115171</t>
  </si>
  <si>
    <t>DKRG</t>
  </si>
  <si>
    <t>SI0031106741</t>
  </si>
  <si>
    <t>DLNR</t>
  </si>
  <si>
    <t>SI0031115346</t>
  </si>
  <si>
    <t>DMHN</t>
  </si>
  <si>
    <t>SI0031116237</t>
  </si>
  <si>
    <t>DMHR</t>
  </si>
  <si>
    <t>SI0031116245</t>
  </si>
  <si>
    <t>DNLG</t>
  </si>
  <si>
    <t>SI0031101494</t>
  </si>
  <si>
    <t>DPLR</t>
  </si>
  <si>
    <t>SI0021115413</t>
  </si>
  <si>
    <t>DPR1</t>
  </si>
  <si>
    <t>SI0032102863</t>
  </si>
  <si>
    <t>DPRG</t>
  </si>
  <si>
    <t>SI0031107079</t>
  </si>
  <si>
    <t>DRS1</t>
  </si>
  <si>
    <t>SI0032102244</t>
  </si>
  <si>
    <t>DRS2</t>
  </si>
  <si>
    <t>SI0032102418</t>
  </si>
  <si>
    <t>DRSR</t>
  </si>
  <si>
    <t>SI0031113234</t>
  </si>
  <si>
    <t>DZS</t>
  </si>
  <si>
    <t>SI0031105271</t>
  </si>
  <si>
    <t>DZS2</t>
  </si>
  <si>
    <t>SI0032103200</t>
  </si>
  <si>
    <t>ECEG</t>
  </si>
  <si>
    <t>SI0031105529</t>
  </si>
  <si>
    <t>EGKG</t>
  </si>
  <si>
    <t>SI0031107673</t>
  </si>
  <si>
    <t>ELBG</t>
  </si>
  <si>
    <t>SI0031102724</t>
  </si>
  <si>
    <t>ELIR</t>
  </si>
  <si>
    <t>SI0031115965</t>
  </si>
  <si>
    <t>ELLR</t>
  </si>
  <si>
    <t>SI0031115932</t>
  </si>
  <si>
    <t>ELOG</t>
  </si>
  <si>
    <t>SI0031104597</t>
  </si>
  <si>
    <t>EMAG</t>
  </si>
  <si>
    <t>SI0031108580</t>
  </si>
  <si>
    <t>EMGR</t>
  </si>
  <si>
    <t>SI0031116690</t>
  </si>
  <si>
    <t>EMVG</t>
  </si>
  <si>
    <t>SI0031109141</t>
  </si>
  <si>
    <t>ENUR</t>
  </si>
  <si>
    <t>SI0031115148</t>
  </si>
  <si>
    <t>EPRG</t>
  </si>
  <si>
    <t>SI0031105677</t>
  </si>
  <si>
    <t>ETKG</t>
  </si>
  <si>
    <t>SI0031100835</t>
  </si>
  <si>
    <t>ETTG</t>
  </si>
  <si>
    <t>SI0031103375</t>
  </si>
  <si>
    <t>EURR</t>
  </si>
  <si>
    <t>SI0031116112</t>
  </si>
  <si>
    <t>EXKG</t>
  </si>
  <si>
    <t>SI0031107160</t>
  </si>
  <si>
    <t>FENR</t>
  </si>
  <si>
    <t>SI0031114877</t>
  </si>
  <si>
    <t>FITR</t>
  </si>
  <si>
    <t>SI0031116708</t>
  </si>
  <si>
    <t>FMHR</t>
  </si>
  <si>
    <t>SI0031114406</t>
  </si>
  <si>
    <t>FNDP</t>
  </si>
  <si>
    <t>SI0031200841</t>
  </si>
  <si>
    <t>FNDR</t>
  </si>
  <si>
    <t>SI0031116187</t>
  </si>
  <si>
    <t>FRIR</t>
  </si>
  <si>
    <t>SI0031116070</t>
  </si>
  <si>
    <t>GBDR</t>
  </si>
  <si>
    <t>SI0021106867</t>
  </si>
  <si>
    <t>GBKR</t>
  </si>
  <si>
    <t>SI0021109630</t>
  </si>
  <si>
    <t>GDPR</t>
  </si>
  <si>
    <t>SI0031108986</t>
  </si>
  <si>
    <t>GDRG</t>
  </si>
  <si>
    <t>SI0031103748</t>
  </si>
  <si>
    <t>GEAL</t>
  </si>
  <si>
    <t>SI0031103417</t>
  </si>
  <si>
    <t>GEAL1</t>
  </si>
  <si>
    <t>SI0031112376</t>
  </si>
  <si>
    <t>GEZR</t>
  </si>
  <si>
    <t>SI0021109259</t>
  </si>
  <si>
    <t>GGNG</t>
  </si>
  <si>
    <t>SI0031101940</t>
  </si>
  <si>
    <t>GKSG</t>
  </si>
  <si>
    <t>SI0031101999</t>
  </si>
  <si>
    <t>GOMR</t>
  </si>
  <si>
    <t>SI0031116575</t>
  </si>
  <si>
    <t>GPEG</t>
  </si>
  <si>
    <t>SI0031107293</t>
  </si>
  <si>
    <t>GRDO</t>
  </si>
  <si>
    <t>SI0031101247</t>
  </si>
  <si>
    <t>GRMG</t>
  </si>
  <si>
    <t>SI0031111279</t>
  </si>
  <si>
    <t>GTLR</t>
  </si>
  <si>
    <t>SI0031116401</t>
  </si>
  <si>
    <t>HCCR</t>
  </si>
  <si>
    <t>SI0031116625</t>
  </si>
  <si>
    <t>HIT2</t>
  </si>
  <si>
    <t>SI0031200239</t>
  </si>
  <si>
    <t>HITR</t>
  </si>
  <si>
    <t>SI0031113143</t>
  </si>
  <si>
    <t>HRDR</t>
  </si>
  <si>
    <t>SI0021116932</t>
  </si>
  <si>
    <t>HRPG</t>
  </si>
  <si>
    <t>SI0031101270</t>
  </si>
  <si>
    <t>HRVG</t>
  </si>
  <si>
    <t>SI0021113467</t>
  </si>
  <si>
    <t>HSLG</t>
  </si>
  <si>
    <t>SI0031100827</t>
  </si>
  <si>
    <t>HSLH</t>
  </si>
  <si>
    <t>SI0031112434</t>
  </si>
  <si>
    <t>HYPG</t>
  </si>
  <si>
    <t>SI0021111743</t>
  </si>
  <si>
    <t>IBEG</t>
  </si>
  <si>
    <t>SI0031102179</t>
  </si>
  <si>
    <t>IBHR</t>
  </si>
  <si>
    <t>SI0021107881</t>
  </si>
  <si>
    <t>IBIG</t>
  </si>
  <si>
    <t>SI0031104845</t>
  </si>
  <si>
    <t>IBKG</t>
  </si>
  <si>
    <t>SI0031109901</t>
  </si>
  <si>
    <t>IBTG</t>
  </si>
  <si>
    <t>SI0031101700</t>
  </si>
  <si>
    <t>IEKG</t>
  </si>
  <si>
    <t>SI0031100090</t>
  </si>
  <si>
    <t>IEKN</t>
  </si>
  <si>
    <t>SI0031200866</t>
  </si>
  <si>
    <t>IEMG</t>
  </si>
  <si>
    <t>SI0031111444</t>
  </si>
  <si>
    <t>IGAR</t>
  </si>
  <si>
    <t>SI0031114778</t>
  </si>
  <si>
    <t>IHOR</t>
  </si>
  <si>
    <t>SI0031110750</t>
  </si>
  <si>
    <t>IHPG</t>
  </si>
  <si>
    <t>SI0031107459</t>
  </si>
  <si>
    <t>IJRR</t>
  </si>
  <si>
    <t>SI0031103367</t>
  </si>
  <si>
    <t>IKMG</t>
  </si>
  <si>
    <t>SI0031104035</t>
  </si>
  <si>
    <t>ILAR</t>
  </si>
  <si>
    <t>SI0031115999</t>
  </si>
  <si>
    <t>IMDR</t>
  </si>
  <si>
    <t>SI0031116054</t>
  </si>
  <si>
    <t>IMLR</t>
  </si>
  <si>
    <t>SI0031116153</t>
  </si>
  <si>
    <t>INSR</t>
  </si>
  <si>
    <t>SI0031116096</t>
  </si>
  <si>
    <t>INTR</t>
  </si>
  <si>
    <t>SI0021100134</t>
  </si>
  <si>
    <t>IRIR</t>
  </si>
  <si>
    <t>SI0031111584</t>
  </si>
  <si>
    <t>ISKR</t>
  </si>
  <si>
    <t>SI0031116427</t>
  </si>
  <si>
    <t>ISRG</t>
  </si>
  <si>
    <t>SI0031113481</t>
  </si>
  <si>
    <t>ITRG</t>
  </si>
  <si>
    <t>SI0031107020</t>
  </si>
  <si>
    <t>JRSR</t>
  </si>
  <si>
    <t>SI0031115858</t>
  </si>
  <si>
    <t>JSEG</t>
  </si>
  <si>
    <t>SI0031103987</t>
  </si>
  <si>
    <t>JURR</t>
  </si>
  <si>
    <t>SI0031110412</t>
  </si>
  <si>
    <t>KBGN</t>
  </si>
  <si>
    <t>IT0004191182</t>
  </si>
  <si>
    <t>KBLR</t>
  </si>
  <si>
    <t>SI0031115833</t>
  </si>
  <si>
    <t>KBMS</t>
  </si>
  <si>
    <t>SI0021116494</t>
  </si>
  <si>
    <t>KBRG</t>
  </si>
  <si>
    <t>SI0031103037</t>
  </si>
  <si>
    <t>KDD</t>
  </si>
  <si>
    <t>KDH3</t>
  </si>
  <si>
    <t>SI0032103416</t>
  </si>
  <si>
    <t>KFLG</t>
  </si>
  <si>
    <t>SI0031107574</t>
  </si>
  <si>
    <t>KGLR</t>
  </si>
  <si>
    <t>SI0031116369</t>
  </si>
  <si>
    <t>KHLL</t>
  </si>
  <si>
    <t>SI0031200304</t>
  </si>
  <si>
    <t>KHLR</t>
  </si>
  <si>
    <t>SI0031106907</t>
  </si>
  <si>
    <t>KIGG</t>
  </si>
  <si>
    <t>SI0031100272</t>
  </si>
  <si>
    <t>KINR</t>
  </si>
  <si>
    <t>SI0031116062</t>
  </si>
  <si>
    <t>KKKG</t>
  </si>
  <si>
    <t>SI0031100124</t>
  </si>
  <si>
    <t>KKMG</t>
  </si>
  <si>
    <t>SI0031107400</t>
  </si>
  <si>
    <t>KMCG</t>
  </si>
  <si>
    <t>SI0031109299</t>
  </si>
  <si>
    <t>KNGG</t>
  </si>
  <si>
    <t>SI0031101668</t>
  </si>
  <si>
    <t>KOCR</t>
  </si>
  <si>
    <t>SI0031116765</t>
  </si>
  <si>
    <t>KORR</t>
  </si>
  <si>
    <t>SI0031115700</t>
  </si>
  <si>
    <t>KOVR</t>
  </si>
  <si>
    <t>SI0031116641</t>
  </si>
  <si>
    <t>KPDG</t>
  </si>
  <si>
    <t>SI0031101619</t>
  </si>
  <si>
    <t>KPMG</t>
  </si>
  <si>
    <t>SI0031109562</t>
  </si>
  <si>
    <t>KPPG</t>
  </si>
  <si>
    <t>SI0031111956</t>
  </si>
  <si>
    <t>KRKG</t>
  </si>
  <si>
    <t>SI0031102120</t>
  </si>
  <si>
    <t>KSDR</t>
  </si>
  <si>
    <t>SI0001114477</t>
  </si>
  <si>
    <t>KSFR</t>
  </si>
  <si>
    <t>SI0021113855</t>
  </si>
  <si>
    <t>KSGG</t>
  </si>
  <si>
    <t>SI0031102195</t>
  </si>
  <si>
    <t>KSPG</t>
  </si>
  <si>
    <t>SI0031102245</t>
  </si>
  <si>
    <t>KTPG</t>
  </si>
  <si>
    <t>SI0031103391</t>
  </si>
  <si>
    <t>KVGG</t>
  </si>
  <si>
    <t>SI0031102047</t>
  </si>
  <si>
    <t>LBVR</t>
  </si>
  <si>
    <t>SI0021111826</t>
  </si>
  <si>
    <t>LDIR</t>
  </si>
  <si>
    <t>SI0031111220</t>
  </si>
  <si>
    <t>LKPG</t>
  </si>
  <si>
    <t>SI0031101346</t>
  </si>
  <si>
    <t>LMOR</t>
  </si>
  <si>
    <t>SI0031116674</t>
  </si>
  <si>
    <t>LNIR</t>
  </si>
  <si>
    <t>SI0031114976</t>
  </si>
  <si>
    <t>LONR</t>
  </si>
  <si>
    <t>SI0021110323</t>
  </si>
  <si>
    <t>LOSA</t>
  </si>
  <si>
    <t>SI0031112608</t>
  </si>
  <si>
    <t>LOSG</t>
  </si>
  <si>
    <t>SI0031105024</t>
  </si>
  <si>
    <t>LOSG1</t>
  </si>
  <si>
    <t>SI0031112616</t>
  </si>
  <si>
    <t>LSER</t>
  </si>
  <si>
    <t>SI0021100431</t>
  </si>
  <si>
    <t>LUZG</t>
  </si>
  <si>
    <t>SI0031107939</t>
  </si>
  <si>
    <t>MAGR</t>
  </si>
  <si>
    <t>SI0031116476</t>
  </si>
  <si>
    <t>MAJG</t>
  </si>
  <si>
    <t>SI0031108200</t>
  </si>
  <si>
    <t>MALR</t>
  </si>
  <si>
    <t>SI0031116104</t>
  </si>
  <si>
    <t>MAPG</t>
  </si>
  <si>
    <t>SI0031100587</t>
  </si>
  <si>
    <t>MDSG</t>
  </si>
  <si>
    <t>SI0031101866</t>
  </si>
  <si>
    <t>MDZR</t>
  </si>
  <si>
    <t>SI0021116007</t>
  </si>
  <si>
    <t>MECG</t>
  </si>
  <si>
    <t>SI0031101049</t>
  </si>
  <si>
    <t>MESS</t>
  </si>
  <si>
    <t>SI0031117169</t>
  </si>
  <si>
    <t>METR</t>
  </si>
  <si>
    <t>SI0031114026</t>
  </si>
  <si>
    <t>MIRG</t>
  </si>
  <si>
    <t>SI0031113184</t>
  </si>
  <si>
    <t>MKAG</t>
  </si>
  <si>
    <t>SI0031100868</t>
  </si>
  <si>
    <t>MKOG</t>
  </si>
  <si>
    <t>SI0031101304</t>
  </si>
  <si>
    <t>MKZG</t>
  </si>
  <si>
    <t>SI0031111816</t>
  </si>
  <si>
    <t>MLAR</t>
  </si>
  <si>
    <t>SI0031114455</t>
  </si>
  <si>
    <t>MLDG</t>
  </si>
  <si>
    <t>SI0031110883</t>
  </si>
  <si>
    <t>MLNR</t>
  </si>
  <si>
    <t>SI0031116781</t>
  </si>
  <si>
    <t>MNGG</t>
  </si>
  <si>
    <t>SI0031109471</t>
  </si>
  <si>
    <t>MPDR</t>
  </si>
  <si>
    <t>SI0021110687</t>
  </si>
  <si>
    <t>MR1R</t>
  </si>
  <si>
    <t>SI0021113111</t>
  </si>
  <si>
    <t>MRLR</t>
  </si>
  <si>
    <t>SI0031114984</t>
  </si>
  <si>
    <t>MSEG</t>
  </si>
  <si>
    <t>SI0031101288</t>
  </si>
  <si>
    <t>MTLR</t>
  </si>
  <si>
    <t>SI0031116823</t>
  </si>
  <si>
    <t>MTSG</t>
  </si>
  <si>
    <t>SI0031103706</t>
  </si>
  <si>
    <t>MULG</t>
  </si>
  <si>
    <t>SI0031107780</t>
  </si>
  <si>
    <t>MZHG</t>
  </si>
  <si>
    <t>SI0031100173</t>
  </si>
  <si>
    <t>MZHR</t>
  </si>
  <si>
    <t>SI0031111501</t>
  </si>
  <si>
    <t>NALN</t>
  </si>
  <si>
    <t>SI0031102690</t>
  </si>
  <si>
    <t>NIKN</t>
  </si>
  <si>
    <t>SI0031100793</t>
  </si>
  <si>
    <t>NOVR</t>
  </si>
  <si>
    <t>SI0031115783</t>
  </si>
  <si>
    <t>NTUN</t>
  </si>
  <si>
    <t>SI0031113309</t>
  </si>
  <si>
    <t>NTVN</t>
  </si>
  <si>
    <t>SI0031117144</t>
  </si>
  <si>
    <t>NVRR</t>
  </si>
  <si>
    <t>SI0031113176</t>
  </si>
  <si>
    <t>OGCG</t>
  </si>
  <si>
    <t>SI0031103078</t>
  </si>
  <si>
    <t>ONJR</t>
  </si>
  <si>
    <t>SI0031114422</t>
  </si>
  <si>
    <t>PBVG</t>
  </si>
  <si>
    <t>SI0031112053</t>
  </si>
  <si>
    <t>PDAR</t>
  </si>
  <si>
    <t>SI0021111032</t>
  </si>
  <si>
    <t>PDPR</t>
  </si>
  <si>
    <t>SI0031114893</t>
  </si>
  <si>
    <t>PECP</t>
  </si>
  <si>
    <t>SI0031200775</t>
  </si>
  <si>
    <t>PECR</t>
  </si>
  <si>
    <t>SI0031115387</t>
  </si>
  <si>
    <t>PETG</t>
  </si>
  <si>
    <t>SI0031102153</t>
  </si>
  <si>
    <t>PIJG</t>
  </si>
  <si>
    <t>SI0031108861</t>
  </si>
  <si>
    <t>PJPG</t>
  </si>
  <si>
    <t>SI0031106956</t>
  </si>
  <si>
    <t>PMMG</t>
  </si>
  <si>
    <t>SI0031105461</t>
  </si>
  <si>
    <t>POSR</t>
  </si>
  <si>
    <t>SI0021110513</t>
  </si>
  <si>
    <t>PPDM</t>
  </si>
  <si>
    <t>SI0021116437</t>
  </si>
  <si>
    <t>PPDT</t>
  </si>
  <si>
    <t>SI0021200884</t>
  </si>
  <si>
    <t>PPNG</t>
  </si>
  <si>
    <t>SI0031104514</t>
  </si>
  <si>
    <t>PPOP</t>
  </si>
  <si>
    <t>SI0031200429</t>
  </si>
  <si>
    <t>PPOR</t>
  </si>
  <si>
    <t>SI0031109927</t>
  </si>
  <si>
    <t>PRER</t>
  </si>
  <si>
    <t>SI0031114885</t>
  </si>
  <si>
    <t>PRIG</t>
  </si>
  <si>
    <t>SI0031108275</t>
  </si>
  <si>
    <t>PSTG</t>
  </si>
  <si>
    <t>SI0031110727</t>
  </si>
  <si>
    <t>PUBR</t>
  </si>
  <si>
    <t>SI0021108327</t>
  </si>
  <si>
    <t>PZT</t>
  </si>
  <si>
    <t>SI0021107535</t>
  </si>
  <si>
    <t>RDR1</t>
  </si>
  <si>
    <t>SI0031112772</t>
  </si>
  <si>
    <t>REVR</t>
  </si>
  <si>
    <t>SI0031116559</t>
  </si>
  <si>
    <t>RLTR</t>
  </si>
  <si>
    <t>SI0031116336</t>
  </si>
  <si>
    <t>RMEG</t>
  </si>
  <si>
    <t>SI0031107665</t>
  </si>
  <si>
    <t>RMTG</t>
  </si>
  <si>
    <t>SI0031103219</t>
  </si>
  <si>
    <t>RS4E</t>
  </si>
  <si>
    <t>SI0002100657</t>
  </si>
  <si>
    <t>RS66</t>
  </si>
  <si>
    <t>SI0002102984</t>
  </si>
  <si>
    <t>RS70</t>
  </si>
  <si>
    <t>SI0002103164</t>
  </si>
  <si>
    <t>RS74</t>
  </si>
  <si>
    <t>SI0002103487</t>
  </si>
  <si>
    <t>RS75</t>
  </si>
  <si>
    <t>SI0002103545</t>
  </si>
  <si>
    <t>RS76</t>
  </si>
  <si>
    <t>SI0002103552</t>
  </si>
  <si>
    <t>RS77</t>
  </si>
  <si>
    <t>SI0002103602</t>
  </si>
  <si>
    <t>SAHG</t>
  </si>
  <si>
    <t>SI0031104019</t>
  </si>
  <si>
    <t>SALR</t>
  </si>
  <si>
    <t>SI0031110453</t>
  </si>
  <si>
    <t>SANR</t>
  </si>
  <si>
    <t>SI0031113978</t>
  </si>
  <si>
    <t>SGDR</t>
  </si>
  <si>
    <t>SI0021116833</t>
  </si>
  <si>
    <t>SGGR</t>
  </si>
  <si>
    <t>SI0031115643</t>
  </si>
  <si>
    <t>SHBR</t>
  </si>
  <si>
    <t>SI0031114604</t>
  </si>
  <si>
    <t>SIDR</t>
  </si>
  <si>
    <t>SI0021102932</t>
  </si>
  <si>
    <t>SIJR</t>
  </si>
  <si>
    <t>SI0031113721</t>
  </si>
  <si>
    <t>SIPR</t>
  </si>
  <si>
    <t>SI0031109190</t>
  </si>
  <si>
    <t>SKBB</t>
  </si>
  <si>
    <t>SI0021103013</t>
  </si>
  <si>
    <t>SKDR</t>
  </si>
  <si>
    <t>SI0031110164</t>
  </si>
  <si>
    <t>SLCP</t>
  </si>
  <si>
    <t>SI0031200940</t>
  </si>
  <si>
    <t>SLCR</t>
  </si>
  <si>
    <t>SI0031116310</t>
  </si>
  <si>
    <t>SLIG</t>
  </si>
  <si>
    <t>SI0031113218</t>
  </si>
  <si>
    <t>SLKR</t>
  </si>
  <si>
    <t>SI0031113788</t>
  </si>
  <si>
    <t>SMBG</t>
  </si>
  <si>
    <t>SI0031107996</t>
  </si>
  <si>
    <t>SMLR</t>
  </si>
  <si>
    <t>SI0031104779</t>
  </si>
  <si>
    <t>SMPR</t>
  </si>
  <si>
    <t>SI0021115223</t>
  </si>
  <si>
    <t>SNLR</t>
  </si>
  <si>
    <t>SI0031114745</t>
  </si>
  <si>
    <t>SNTR</t>
  </si>
  <si>
    <t>SI0031111618</t>
  </si>
  <si>
    <t>SOSR</t>
  </si>
  <si>
    <t>SI0001113917</t>
  </si>
  <si>
    <t>SPAR</t>
  </si>
  <si>
    <t>SI0021113749</t>
  </si>
  <si>
    <t>SPDR</t>
  </si>
  <si>
    <t>SI0021110711</t>
  </si>
  <si>
    <t>SPKR</t>
  </si>
  <si>
    <t>SI0031115825</t>
  </si>
  <si>
    <t>SPLG</t>
  </si>
  <si>
    <t>SI0031101981</t>
  </si>
  <si>
    <t>SPPG</t>
  </si>
  <si>
    <t>SI0031100389</t>
  </si>
  <si>
    <t>SSLG</t>
  </si>
  <si>
    <t>SI0031109737</t>
  </si>
  <si>
    <t>STHR</t>
  </si>
  <si>
    <t>SI0031117151</t>
  </si>
  <si>
    <t>SVKR</t>
  </si>
  <si>
    <t>SI0031115866</t>
  </si>
  <si>
    <t>SZLG</t>
  </si>
  <si>
    <t>SI0031105495</t>
  </si>
  <si>
    <t>TASR</t>
  </si>
  <si>
    <t>SI0031114307</t>
  </si>
  <si>
    <t>TBJG</t>
  </si>
  <si>
    <t>SI0031109042</t>
  </si>
  <si>
    <t>TBPG</t>
  </si>
  <si>
    <t>SI0031107392</t>
  </si>
  <si>
    <t>TCRG</t>
  </si>
  <si>
    <t>SI0031100637</t>
  </si>
  <si>
    <t>TESR</t>
  </si>
  <si>
    <t>SI0031116567</t>
  </si>
  <si>
    <t>TIKG</t>
  </si>
  <si>
    <t>SI0031111048</t>
  </si>
  <si>
    <t>TITG</t>
  </si>
  <si>
    <t>SI0031107913</t>
  </si>
  <si>
    <t>TKHG</t>
  </si>
  <si>
    <t>SI0031109646</t>
  </si>
  <si>
    <t>TKHH</t>
  </si>
  <si>
    <t>SI0031112913</t>
  </si>
  <si>
    <t>TLBR</t>
  </si>
  <si>
    <t>SI0031107772</t>
  </si>
  <si>
    <t>TLMG</t>
  </si>
  <si>
    <t>SI0031104829</t>
  </si>
  <si>
    <t>TLSG</t>
  </si>
  <si>
    <t>SI0031104290</t>
  </si>
  <si>
    <t>TMKG</t>
  </si>
  <si>
    <t>SI0031102427</t>
  </si>
  <si>
    <t>TNPG</t>
  </si>
  <si>
    <t>SI0031113051</t>
  </si>
  <si>
    <t>TOTG</t>
  </si>
  <si>
    <t>SI0031102898</t>
  </si>
  <si>
    <t>TRAR</t>
  </si>
  <si>
    <t>SI0031116450</t>
  </si>
  <si>
    <t>TRDG</t>
  </si>
  <si>
    <t>SI0031109216</t>
  </si>
  <si>
    <t>TSPG</t>
  </si>
  <si>
    <t>SI0031100215</t>
  </si>
  <si>
    <t>TTNG</t>
  </si>
  <si>
    <t>SI0031111576</t>
  </si>
  <si>
    <t>TTOG</t>
  </si>
  <si>
    <t>SI0031104449</t>
  </si>
  <si>
    <t>TTZG</t>
  </si>
  <si>
    <t>SI0031103730</t>
  </si>
  <si>
    <t>TVPG</t>
  </si>
  <si>
    <t>SI0031105602</t>
  </si>
  <si>
    <t>UKIG</t>
  </si>
  <si>
    <t>SI0031108994</t>
  </si>
  <si>
    <t>UMCP</t>
  </si>
  <si>
    <t>SI0031200908</t>
  </si>
  <si>
    <t>UMCR</t>
  </si>
  <si>
    <t>SI0031116666</t>
  </si>
  <si>
    <t>UPMG</t>
  </si>
  <si>
    <t>SI0031107905</t>
  </si>
  <si>
    <t>VAVG</t>
  </si>
  <si>
    <t>SI0031108283</t>
  </si>
  <si>
    <t>VENR</t>
  </si>
  <si>
    <t>SI0031115379</t>
  </si>
  <si>
    <t>VHDR</t>
  </si>
  <si>
    <t>SI0021111313</t>
  </si>
  <si>
    <t>VIZR</t>
  </si>
  <si>
    <t>SI0031115098</t>
  </si>
  <si>
    <t>VLEG</t>
  </si>
  <si>
    <t>SI0031109067</t>
  </si>
  <si>
    <t>VLEP</t>
  </si>
  <si>
    <t>SI0031200916</t>
  </si>
  <si>
    <t>VMMG</t>
  </si>
  <si>
    <t>SI0031107103</t>
  </si>
  <si>
    <t>VOKR</t>
  </si>
  <si>
    <t>SI0031116609</t>
  </si>
  <si>
    <t>VPKG</t>
  </si>
  <si>
    <t>SI0031110248</t>
  </si>
  <si>
    <t>VPNG</t>
  </si>
  <si>
    <t>SI0031108317</t>
  </si>
  <si>
    <t>VSMG</t>
  </si>
  <si>
    <t>SI0031102021</t>
  </si>
  <si>
    <t>ZACR</t>
  </si>
  <si>
    <t>SI0021108368</t>
  </si>
  <si>
    <t>ZATG</t>
  </si>
  <si>
    <t>SI0031107954</t>
  </si>
  <si>
    <t>ZDDG</t>
  </si>
  <si>
    <t>SI0031105396</t>
  </si>
  <si>
    <t>ZDLN</t>
  </si>
  <si>
    <t>SI0031117078</t>
  </si>
  <si>
    <t>ZLPN</t>
  </si>
  <si>
    <t>SI0031116161</t>
  </si>
  <si>
    <t>ZLPR</t>
  </si>
  <si>
    <t>SI0031115775</t>
  </si>
  <si>
    <t>ZMR</t>
  </si>
  <si>
    <t>SI0021110547</t>
  </si>
  <si>
    <t>ZMR1</t>
  </si>
  <si>
    <t>SI0021112998</t>
  </si>
  <si>
    <t>ZOMR1</t>
  </si>
  <si>
    <t>SI0031101577</t>
  </si>
  <si>
    <t>ZPRR</t>
  </si>
  <si>
    <t>SI0021108590</t>
  </si>
  <si>
    <t>ZRCG</t>
  </si>
  <si>
    <t>SI0031108564</t>
  </si>
  <si>
    <t>ZTLR</t>
  </si>
  <si>
    <t>SI0031116682</t>
  </si>
  <si>
    <t>ZVMG</t>
  </si>
  <si>
    <t>SI0021112089</t>
  </si>
  <si>
    <t>ZVTG</t>
  </si>
  <si>
    <t>SI0021111651</t>
  </si>
  <si>
    <t>LJSE</t>
  </si>
  <si>
    <t>VP</t>
  </si>
  <si>
    <t>Datum tečaja</t>
  </si>
  <si>
    <t>DA</t>
  </si>
  <si>
    <t>NE</t>
  </si>
  <si>
    <t>TEČAJ</t>
  </si>
  <si>
    <t>KDD tečaj</t>
  </si>
  <si>
    <t>Datum tečaja KDD</t>
  </si>
  <si>
    <t>Količina</t>
  </si>
  <si>
    <t>Nadomestilo za vzpostavitev poslovnega razmerja:</t>
  </si>
  <si>
    <t>Nadomestilo za vzdrževanje poslovnega razmerja:</t>
  </si>
  <si>
    <t>Prenos finančnih instrumentov iz registrskega na trgovalni račun:</t>
  </si>
  <si>
    <t>Provizija Ljubljanske borze d.d.:</t>
  </si>
  <si>
    <t>Provizija Klirinško depotne družbe d.d. (KDD):</t>
  </si>
  <si>
    <t>Posredniška provizija pri prodaji finančnih instrumentov:</t>
  </si>
  <si>
    <t>Nadomestilo BKS:</t>
  </si>
  <si>
    <t>Nadomestilo KDD:</t>
  </si>
  <si>
    <t>KOLIČINA</t>
  </si>
  <si>
    <t>DATUM</t>
  </si>
  <si>
    <t>VREDNOST LJSE</t>
  </si>
  <si>
    <t>NAPAČEN TICKER</t>
  </si>
  <si>
    <t>GLAVNICA</t>
  </si>
  <si>
    <t>TIP VP</t>
  </si>
  <si>
    <t>NAZIV</t>
  </si>
  <si>
    <t>VREDNOST LEŽARINA</t>
  </si>
  <si>
    <t>PRIKAŽI PODATKE</t>
  </si>
  <si>
    <t>KDD - 1</t>
  </si>
  <si>
    <t>B.P. - KLASIK</t>
  </si>
  <si>
    <t>E-LEŽARINA-tekoči</t>
  </si>
  <si>
    <t>E-LEŽARINA-ostalo</t>
  </si>
  <si>
    <t>D-LEŽARINA-tekoči</t>
  </si>
  <si>
    <t>D-LEŽARINA-ostalo</t>
  </si>
  <si>
    <t>BKS</t>
  </si>
  <si>
    <t>KDD - 2</t>
  </si>
  <si>
    <t>Informativni izračun stroškov
pri prenosu delnic iz KDD na trgovalni račun pri BKS Bank in
držanje teh prenesenih delnic na trgovalnem računu vsaj 1. leto</t>
  </si>
  <si>
    <t>Oznaka vrednostnega papirja</t>
  </si>
  <si>
    <t>4.2. Prenos finančnih instrumentov iz registrskega na trgovalni račun</t>
  </si>
  <si>
    <t>SKUPAJ</t>
  </si>
  <si>
    <t>Dodatna pojasnila:</t>
  </si>
  <si>
    <t xml:space="preserve">Izračun je zgolj informativne narave  in ne predstavlja zavezujoče ponudbe banke ter ni sestavni del pogodbe, zato si pridržujemo pravico do sprememb. Vabimo vas, da ob sklepanju pogodbe preverite, kakšni so trenutno veljavni pogoji in lastnosti storitve, za morebitna pojasnila pa se lahko obrnete na zaposlene v banki. Vse medsebojne pravice in obveznosti bodo urejene izključno v pogodbi.  </t>
  </si>
  <si>
    <t xml:space="preserve">Obrazložitev posameznih postavk Tarife: </t>
  </si>
  <si>
    <t>RS78</t>
  </si>
  <si>
    <t>SI0002103677</t>
  </si>
  <si>
    <t>4.1. Nadomestilo za vzdrževanje stanj finančnih instrumentov za fizične osebe*</t>
  </si>
  <si>
    <t>RS79</t>
  </si>
  <si>
    <t>SI0002103685</t>
  </si>
  <si>
    <t>Informativni izračun je pripravljen za fizične osebe in se ne more uporabiti za pravne osebe.</t>
  </si>
  <si>
    <t>Nadomestilo KDD KA:</t>
  </si>
  <si>
    <t>Vrednost</t>
  </si>
  <si>
    <t>FO - mesečno</t>
  </si>
  <si>
    <t>PO - mesečno</t>
  </si>
  <si>
    <t>FO - letno</t>
  </si>
  <si>
    <t>PO - letno</t>
  </si>
  <si>
    <t>KA (KDD)</t>
  </si>
  <si>
    <t>4.1. Nadomestilo za spremljanje, obveščanje in izvajanje korporacijskih dejanj</t>
  </si>
  <si>
    <t>SPREMLJANJE IN IZVAJANJE KA</t>
  </si>
  <si>
    <t>OBVEŠČANJE KA</t>
  </si>
  <si>
    <t>, ki je pripravljen po spodaj navedenih za vas relevantnih postavkah trenutno veljavne Tarife opravljanja investicijskih storitev in poslov BKS Bank in Informacij o stroških trgovanja na Ljubljanski borzi, stroških KDD ter stroških trgovanja na tujih borzah:</t>
  </si>
  <si>
    <t>- Tarifa opravljanja investicijskih storitev in poslov BKS Bank</t>
  </si>
  <si>
    <t>2.2. Nadomestilo za odpiranje in zapiranje računa KDD</t>
  </si>
  <si>
    <t>2.3. Nadomestilo za vzdrževanje stanj finančnih instrumentov za fizične osebe*</t>
  </si>
  <si>
    <t>- Informacije o stroških trgovanja na Ljubljanski borzi, stroških KDD ter stroških trgovanja
na tujih borzah:</t>
  </si>
  <si>
    <t>PET5</t>
  </si>
  <si>
    <t>SI0032103747</t>
  </si>
  <si>
    <t>ACDR</t>
  </si>
  <si>
    <t>ALVR</t>
  </si>
  <si>
    <t>GES1</t>
  </si>
  <si>
    <t>IMZR</t>
  </si>
  <si>
    <t>KBG3</t>
  </si>
  <si>
    <t>LOBR</t>
  </si>
  <si>
    <t>MCMR</t>
  </si>
  <si>
    <t>MLSR</t>
  </si>
  <si>
    <t>MPL3</t>
  </si>
  <si>
    <t>MSOG</t>
  </si>
  <si>
    <t>NLBR</t>
  </si>
  <si>
    <t>PET4</t>
  </si>
  <si>
    <t>PMLR</t>
  </si>
  <si>
    <t>SAVR</t>
  </si>
  <si>
    <t>SI0031117359</t>
  </si>
  <si>
    <t>SI0031117391</t>
  </si>
  <si>
    <t>SI0032103697</t>
  </si>
  <si>
    <t>SI0031117227</t>
  </si>
  <si>
    <t>SI0042103190</t>
  </si>
  <si>
    <t>SI0031117243</t>
  </si>
  <si>
    <t>SI0031117300</t>
  </si>
  <si>
    <t>SI0031117268</t>
  </si>
  <si>
    <t>SI0022102923</t>
  </si>
  <si>
    <t>SI0031117367</t>
  </si>
  <si>
    <t>SI0021117344</t>
  </si>
  <si>
    <t>SI0032103705</t>
  </si>
  <si>
    <t>SI0031117276</t>
  </si>
  <si>
    <t>SI0031117318</t>
  </si>
  <si>
    <t>DATG</t>
  </si>
  <si>
    <t>SI0031117433</t>
  </si>
  <si>
    <t>RS80</t>
  </si>
  <si>
    <t>SI0002103776</t>
  </si>
  <si>
    <t>1.2. Nadomestilo za vzdrževanje poslovnega razmerja</t>
  </si>
  <si>
    <t>Vrsta računa</t>
  </si>
  <si>
    <t>2.2. Nadomestilo za vodenje računa KDD</t>
  </si>
  <si>
    <t xml:space="preserve">        v zvezi z vrednostnimi papirji*</t>
  </si>
  <si>
    <t>RS81</t>
  </si>
  <si>
    <t>SI0002103842</t>
  </si>
  <si>
    <t>NLB27</t>
  </si>
  <si>
    <t>SI0022103855</t>
  </si>
  <si>
    <t>ACH 3, REDNE PRINOSNIŠKE</t>
  </si>
  <si>
    <t>ACTUAL I.T., PREDNOSTNE</t>
  </si>
  <si>
    <t>ACTUAL I.T., REDNE</t>
  </si>
  <si>
    <t>AGIA, REDNE</t>
  </si>
  <si>
    <t>AG, OBVEZNICE 1. IZDAJE</t>
  </si>
  <si>
    <t>AGIS ZAVORE PTUJ, REDNE</t>
  </si>
  <si>
    <t>AJDACOM, REDNE</t>
  </si>
  <si>
    <t>Akrapovič, REDNE</t>
  </si>
  <si>
    <t>A1, G</t>
  </si>
  <si>
    <t>ALTA Invest, REDNE</t>
  </si>
  <si>
    <t>ALPEN Invest, REDNE</t>
  </si>
  <si>
    <t>ALIVSAS PHP, REDNE</t>
  </si>
  <si>
    <t>ALPLES, G</t>
  </si>
  <si>
    <t>AGROMEHANIKA, G</t>
  </si>
  <si>
    <t>AMZS, REDNE</t>
  </si>
  <si>
    <t>AP LJUBLJANA, G</t>
  </si>
  <si>
    <t>AP MS, PREDNOSTNE</t>
  </si>
  <si>
    <t>AP MS, REDNE</t>
  </si>
  <si>
    <t>ARCONT, G</t>
  </si>
  <si>
    <t>APS AVTOPREVOZNIŠTVO IN SERVISI, G</t>
  </si>
  <si>
    <t>AZ, G</t>
  </si>
  <si>
    <t>BANK AUSTRIA CREDITANSTALT, REDNE</t>
  </si>
  <si>
    <t>BERNARDIN ARKADE, PREDNOSTNE</t>
  </si>
  <si>
    <t>BERNARDIN ARKADE, REDNE</t>
  </si>
  <si>
    <t>BANKA KOPER, REDNE</t>
  </si>
  <si>
    <t>BPG hramba plemenitih kovin, REDNE</t>
  </si>
  <si>
    <t>BUTAN PLIN</t>
  </si>
  <si>
    <t>BTC, REDNE</t>
  </si>
  <si>
    <t>CASINO BLED, PREDNOSTNE</t>
  </si>
  <si>
    <t>CASINO BLED, REDNE</t>
  </si>
  <si>
    <t>CASINO PORTOROŽ, PREDNOSTNE</t>
  </si>
  <si>
    <t>CASINO PORTOROŽ, REDNE</t>
  </si>
  <si>
    <t>CDA 40, REDNE</t>
  </si>
  <si>
    <t>ČESALNICE LJUBLJANA, G</t>
  </si>
  <si>
    <t>CELJSKI SEJEM, G</t>
  </si>
  <si>
    <t>CETIS, G</t>
  </si>
  <si>
    <t>CINKARNA CELJE, G</t>
  </si>
  <si>
    <t>CIMOS, REDNE</t>
  </si>
  <si>
    <t>CPK, G</t>
  </si>
  <si>
    <t>CP KRANJ, G</t>
  </si>
  <si>
    <t>CLVR</t>
  </si>
  <si>
    <t>SI0031117599</t>
  </si>
  <si>
    <t>Clavis Prosperitatis SE, REDNE</t>
  </si>
  <si>
    <t>COMMERCE, G</t>
  </si>
  <si>
    <t>CP MURSKA SOBOTA, G</t>
  </si>
  <si>
    <t>CGP CESTNO IN GRADBENO PODJETJE, G</t>
  </si>
  <si>
    <t>COBR</t>
  </si>
  <si>
    <t>SI0031117524</t>
  </si>
  <si>
    <t>CENTER OF BUSINESS, REDNE</t>
  </si>
  <si>
    <t>COSP</t>
  </si>
  <si>
    <t>SI0031200965</t>
  </si>
  <si>
    <t>COSYLAB, PREDNOSTNE</t>
  </si>
  <si>
    <t>COSYLAB, REDNE</t>
  </si>
  <si>
    <t>CP PTUJ, C</t>
  </si>
  <si>
    <t>CP PTUJ, G</t>
  </si>
  <si>
    <t>CSEG</t>
  </si>
  <si>
    <t>SI0031117581</t>
  </si>
  <si>
    <t>CASINO SEŽANA, REDNE</t>
  </si>
  <si>
    <t>CASINO SEŽANA, PREDNOSTNE</t>
  </si>
  <si>
    <t>A-COSMOS, G</t>
  </si>
  <si>
    <t>TELEMACH TEZNO, REDNE</t>
  </si>
  <si>
    <t>CVS MOBILE, REDNE</t>
  </si>
  <si>
    <t>DAHR</t>
  </si>
  <si>
    <t>SI0031117441</t>
  </si>
  <si>
    <t>DATALAB AH, REDNE</t>
  </si>
  <si>
    <t>DATALAB, REDNE</t>
  </si>
  <si>
    <t>DELAVSKA HRANILNICA LJUBLJANA, REDNE</t>
  </si>
  <si>
    <t>DEMIFIN, REDNE</t>
  </si>
  <si>
    <t>DOMPLAN, G</t>
  </si>
  <si>
    <t>Del Naložbe, REDNE</t>
  </si>
  <si>
    <t>DOMEL Holding, REDNE VINKULIRANE</t>
  </si>
  <si>
    <t>DOMEL Holding, REDNE</t>
  </si>
  <si>
    <t>DNEVNIK, G</t>
  </si>
  <si>
    <t>DOMPLAN INVESTA, REDNE</t>
  </si>
  <si>
    <t>DELO PRODAJA, OBVEZNICE 1. IZDAJE</t>
  </si>
  <si>
    <t>DELO PRODAJA, G</t>
  </si>
  <si>
    <t>DARS, OBVEZNICE 1.IZDAJE</t>
  </si>
  <si>
    <t>DARS, OBVEZNICE 2.IZDAJE</t>
  </si>
  <si>
    <t>DARS, REDNE</t>
  </si>
  <si>
    <t>DZS, OBVEZNICE 2. IZDAJE</t>
  </si>
  <si>
    <t>ELEKTRO CELJE, G</t>
  </si>
  <si>
    <t>ELEKTRO GORENJSKA, G</t>
  </si>
  <si>
    <t>ELMONT BLED, G</t>
  </si>
  <si>
    <t>ELEKTROTEHNA INTERSET, REDNE</t>
  </si>
  <si>
    <t>ELEKTROMONTAŽA, REDNE</t>
  </si>
  <si>
    <t>ELEKTRO LJUBLJANA, G</t>
  </si>
  <si>
    <t>ELEKTRO MARIBOR, G</t>
  </si>
  <si>
    <t>EMG, REDNE</t>
  </si>
  <si>
    <t>ESOTECH, G</t>
  </si>
  <si>
    <t>ENPG</t>
  </si>
  <si>
    <t>SI0031117458</t>
  </si>
  <si>
    <t>Energoplan, REDNE</t>
  </si>
  <si>
    <t>ENLUX, REDNE</t>
  </si>
  <si>
    <t>EOPR</t>
  </si>
  <si>
    <t>SI0031114281</t>
  </si>
  <si>
    <t>ELEKTROOPTIKA, REDNE</t>
  </si>
  <si>
    <t>ELEKTRO PRIMORSKA, G</t>
  </si>
  <si>
    <t>ETIKETA, G</t>
  </si>
  <si>
    <t>ELMA TT, G</t>
  </si>
  <si>
    <t>EUROTAS, REDNE</t>
  </si>
  <si>
    <t>EXOTERM, G</t>
  </si>
  <si>
    <t>FENOLIT, REDNE</t>
  </si>
  <si>
    <t>FIT varovanje, REDNE</t>
  </si>
  <si>
    <t>FIXR</t>
  </si>
  <si>
    <t>SI0021117575</t>
  </si>
  <si>
    <t>FIXIPAY, REDNE</t>
  </si>
  <si>
    <t>FMR HOLDING, REDNE</t>
  </si>
  <si>
    <t>FOND Idrija, PREDNOSTNE</t>
  </si>
  <si>
    <t>FOND Idrija, REDNE</t>
  </si>
  <si>
    <t>FRIZARTI, REDNE</t>
  </si>
  <si>
    <t>GBD, REDNE</t>
  </si>
  <si>
    <t>GBIG</t>
  </si>
  <si>
    <t>SI0021117419</t>
  </si>
  <si>
    <t>GBD Invest, REDNE</t>
  </si>
  <si>
    <t>GB, REDNE</t>
  </si>
  <si>
    <t>GRAD PRESTRANEK, NAVADNE PRINOSNIŠKE</t>
  </si>
  <si>
    <t>HOTEL GRAJSKI DVOR RADOVLJICA, G</t>
  </si>
  <si>
    <t>GEA COLLEGE, REDNE</t>
  </si>
  <si>
    <t>GEN-I SONCE, OBVEZNICE 1. IZDAJE 01/03/2024</t>
  </si>
  <si>
    <t>GENERALI, REDNE</t>
  </si>
  <si>
    <t>GOZDNO GOSPODARSTVO NOVO MESTO, G</t>
  </si>
  <si>
    <t>KONGRAD, G</t>
  </si>
  <si>
    <t>GOMAR, REDNE</t>
  </si>
  <si>
    <t>GORENJSKA PREDILNICA, G</t>
  </si>
  <si>
    <t>GRAD, G</t>
  </si>
  <si>
    <t>GORIČANE,G</t>
  </si>
  <si>
    <t>GOSTOL TST, REDNE</t>
  </si>
  <si>
    <t>HALG</t>
  </si>
  <si>
    <t>SI0031117516</t>
  </si>
  <si>
    <t>HALCOM, REDNE</t>
  </si>
  <si>
    <t>HCC, REDNE</t>
  </si>
  <si>
    <t>HEMD</t>
  </si>
  <si>
    <t>SI0031113929</t>
  </si>
  <si>
    <t>HEMATIT, REDNE-DELNO VPLAČANE</t>
  </si>
  <si>
    <t>HIT, PREDNOSTNE</t>
  </si>
  <si>
    <t>HIT, REDNE VINKULIRANE</t>
  </si>
  <si>
    <t>HONR</t>
  </si>
  <si>
    <t>SI0031114125</t>
  </si>
  <si>
    <t>HONESTA, REDNE</t>
  </si>
  <si>
    <t>H &amp; R, REDNE</t>
  </si>
  <si>
    <t>ISTRABENZ TURIZEM, REDNA</t>
  </si>
  <si>
    <t>HRANILNICA VIPAVA, REDNE</t>
  </si>
  <si>
    <t>HOTEL SLON, G</t>
  </si>
  <si>
    <t>HOTEL SLON, H</t>
  </si>
  <si>
    <t>HYPO BANK, REDNE</t>
  </si>
  <si>
    <t>IBE, G</t>
  </si>
  <si>
    <t>ILIRIKA, REDNE</t>
  </si>
  <si>
    <t>IBI KRANJ, G</t>
  </si>
  <si>
    <t>INVESTBIRO KOPER, G</t>
  </si>
  <si>
    <t>IBT TRBOVLJE, G</t>
  </si>
  <si>
    <t>INTEREUROPA, G</t>
  </si>
  <si>
    <t>INTEREUROPA, PREDNOSTNE</t>
  </si>
  <si>
    <t>ISKRAEMECO, REDNE</t>
  </si>
  <si>
    <t>IGMAT, REDNE</t>
  </si>
  <si>
    <t>IBE HOLDING, REDNE</t>
  </si>
  <si>
    <t>INLES, G</t>
  </si>
  <si>
    <t>INDUPLATI, REDNE</t>
  </si>
  <si>
    <t>ISKRA MEHANIZMI, G</t>
  </si>
  <si>
    <t>ILANA, REDNE</t>
  </si>
  <si>
    <t>IMP, REDNE</t>
  </si>
  <si>
    <t>IMPOL 2000, REDNE</t>
  </si>
  <si>
    <t>ILIRIKA MODRA ZVEZDA, REDNE</t>
  </si>
  <si>
    <t>INBR</t>
  </si>
  <si>
    <t>SI0031115460</t>
  </si>
  <si>
    <t>Inženiring IBT Ljubljana, REDNE</t>
  </si>
  <si>
    <t>INVESTICA Ljubljana, REDNE</t>
  </si>
  <si>
    <t>INTARA, REDNE</t>
  </si>
  <si>
    <t>IRI, REDNE</t>
  </si>
  <si>
    <t>ISKRA ESV Kranj, REDNE</t>
  </si>
  <si>
    <t>ISKRA-RELEJI, REDNE</t>
  </si>
  <si>
    <t>INTERTRANS, G</t>
  </si>
  <si>
    <t>JRS, Ljubljana, REDNE</t>
  </si>
  <si>
    <t>TANIN SEVNICA, G</t>
  </si>
  <si>
    <t>GRUDA - JURMES, REDNE</t>
  </si>
  <si>
    <t>KB1909, OBVEZNICE 3. IZDAJE</t>
  </si>
  <si>
    <t>KB1909, PREDNOSTNE DELNICE</t>
  </si>
  <si>
    <t>KOMPAS BLED, REDNE</t>
  </si>
  <si>
    <t>NOVA KBM, REDNE</t>
  </si>
  <si>
    <t>KOP BREŽICE, G</t>
  </si>
  <si>
    <t>KD Group, PODREJENE OBVEZNICE 3. IZDAJE 30/06/2024</t>
  </si>
  <si>
    <t>KD GROUP, REDNE</t>
  </si>
  <si>
    <t>KEMOFARMACIJA, G</t>
  </si>
  <si>
    <t>KG LENDAVA, REDNE</t>
  </si>
  <si>
    <t>KOMPAS RAC, PREDNOSTNE</t>
  </si>
  <si>
    <t>KOMPAS RAC, REDNE</t>
  </si>
  <si>
    <t>KIG, G</t>
  </si>
  <si>
    <t>KOMPAS INT, REDNE</t>
  </si>
  <si>
    <t>KOSTAK, G</t>
  </si>
  <si>
    <t>KOMET METLIKA, G</t>
  </si>
  <si>
    <t>KLIMA CELJE, G</t>
  </si>
  <si>
    <t>KOMUNALA NOVA GORICA, G</t>
  </si>
  <si>
    <t>KOMPAS CELJE, REDNE</t>
  </si>
  <si>
    <t>KORONA, REDNE</t>
  </si>
  <si>
    <t>KOVINSKA BLED, REDNE</t>
  </si>
  <si>
    <t>KOROŠKE PEKARNE, G</t>
  </si>
  <si>
    <t>KOMUNAPROJEKT, G</t>
  </si>
  <si>
    <t>KOMUNALNO PODJETJE PTUJ, G</t>
  </si>
  <si>
    <t>KRKA, G</t>
  </si>
  <si>
    <t>KAPITALSKA DRUŽBA, REDNE</t>
  </si>
  <si>
    <t>KS FINANČNE NALOŽBE, REDNE</t>
  </si>
  <si>
    <t>KOPA, G</t>
  </si>
  <si>
    <t>KSP SEŽANA, G</t>
  </si>
  <si>
    <t>ATOTECH PODNART, G</t>
  </si>
  <si>
    <t>KOGAST GROSUPLJE, G</t>
  </si>
  <si>
    <t>NLB VITA, REDNE</t>
  </si>
  <si>
    <t>LADJEDELNICA IZOLA, REDNE</t>
  </si>
  <si>
    <t>LILG</t>
  </si>
  <si>
    <t>SI0031117490</t>
  </si>
  <si>
    <t>LIKO Liboje, REDNE</t>
  </si>
  <si>
    <t>LKIG</t>
  </si>
  <si>
    <t>SI0031103094</t>
  </si>
  <si>
    <t>LJUBLJANSKI KINEMATOGRAFI, G</t>
  </si>
  <si>
    <t>LUKA KOPER, G</t>
  </si>
  <si>
    <t>LESNINA MG OPREMA Ljubljana, REDNE PRINOSNIŠKE</t>
  </si>
  <si>
    <t>LINIJA, REDNE</t>
  </si>
  <si>
    <t>LOBIUM, REDNE</t>
  </si>
  <si>
    <t>LON, REDNE</t>
  </si>
  <si>
    <t>LOTERIJA SLOVENIJE</t>
  </si>
  <si>
    <t>LOTERIJA SLOVENIJE, G</t>
  </si>
  <si>
    <t>LOTERIJA SLOVENIJE, G1</t>
  </si>
  <si>
    <t>LJUBLJANSKA BORZA</t>
  </si>
  <si>
    <t>LUZ, G</t>
  </si>
  <si>
    <t>MAGNETI LJUBLJANA, REDNE</t>
  </si>
  <si>
    <t>MLINOTEST, G</t>
  </si>
  <si>
    <t>MAiS Ljubljana, REDNE</t>
  </si>
  <si>
    <t>MARINA PORTOROŽ, G</t>
  </si>
  <si>
    <t>MLM, REDNE</t>
  </si>
  <si>
    <t>MC MEDICOR, REDNE</t>
  </si>
  <si>
    <t>MDS IT, G</t>
  </si>
  <si>
    <t>Modra zavarovalnica, REDNE</t>
  </si>
  <si>
    <t>METRO, G</t>
  </si>
  <si>
    <t>MEJA Šentjur, REDNE</t>
  </si>
  <si>
    <t>MGTG</t>
  </si>
  <si>
    <t>SI0031102799</t>
  </si>
  <si>
    <t>MERX GOSTINSTVO IN TURIZEM, G</t>
  </si>
  <si>
    <t>MIR, REDNE</t>
  </si>
  <si>
    <t>MESO KAMNIK, G</t>
  </si>
  <si>
    <t>MELAMIN, G</t>
  </si>
  <si>
    <t>MLADINSKA KNJIGA ZALOŽBA, REDNE</t>
  </si>
  <si>
    <t>MLADINA, REDNE</t>
  </si>
  <si>
    <t>MLINOSTROJ, G</t>
  </si>
  <si>
    <t>MLINOPEK - SKUPNOST, družba pooblaščenka, REDNE</t>
  </si>
  <si>
    <t>MURKA, REDNE</t>
  </si>
  <si>
    <t>MANUFAKTURA, G</t>
  </si>
  <si>
    <t>MOJA NALOŽBA, REDNE</t>
  </si>
  <si>
    <t>MEDVEŠEK PUŠNIK, OBVEZNICE 3. IZDAJE</t>
  </si>
  <si>
    <t>M1, FINANČNA DRUŽBA</t>
  </si>
  <si>
    <t>MARLES, REDNE</t>
  </si>
  <si>
    <t>MARMOR, G</t>
  </si>
  <si>
    <t>M SORA, REDNE</t>
  </si>
  <si>
    <t>METREL DUS, REDNE</t>
  </si>
  <si>
    <t>KOMPAS MTS, G</t>
  </si>
  <si>
    <t>MURALES, G</t>
  </si>
  <si>
    <t>METALKA ZASTOPSTVA HOLDING, G</t>
  </si>
  <si>
    <t>METALKA ZASTOPSTVA HOLDING</t>
  </si>
  <si>
    <t>NAMA, REDNE</t>
  </si>
  <si>
    <t>NIKA, REDNE</t>
  </si>
  <si>
    <t>NLB, REDNE</t>
  </si>
  <si>
    <t>Nova Vizija, REDNE</t>
  </si>
  <si>
    <t>NTU, REDNE</t>
  </si>
  <si>
    <t>NTV24.si, REDNE PRINOSNIŠKE</t>
  </si>
  <si>
    <t>LEK, REDNE</t>
  </si>
  <si>
    <t>REMONT, G</t>
  </si>
  <si>
    <t>ONIKS INVEST, REDNE</t>
  </si>
  <si>
    <t>ONIKS, REDNE</t>
  </si>
  <si>
    <t>PROJEKTIVNI BIRO VELENJE, REDNE</t>
  </si>
  <si>
    <t>POKOJNINSKA DRUŽBA A, REDNE</t>
  </si>
  <si>
    <t>POMORSKA DRUŽBA, REDNE</t>
  </si>
  <si>
    <t>PECIVO Nova Gorica, PREDNOSTNE</t>
  </si>
  <si>
    <t>PECIVO Nova Gorica, REDNE</t>
  </si>
  <si>
    <t>PETROL, OBVEZNICE 4. IZDAJE 22/02/2027</t>
  </si>
  <si>
    <t>PETROL, OBVEZNICE 5. IZDAJE 21/06/2024</t>
  </si>
  <si>
    <t>PETROL, G</t>
  </si>
  <si>
    <t>PLINSTAL, G</t>
  </si>
  <si>
    <t>POSTOJNSKA JAMA, G</t>
  </si>
  <si>
    <t>POMURSKE MLEKARNE, REDNE</t>
  </si>
  <si>
    <t>MLINOPEK, G</t>
  </si>
  <si>
    <t>PROJEKT NOVA GORICA, REDNE</t>
  </si>
  <si>
    <t>SAVA-RE, REDNE</t>
  </si>
  <si>
    <t>PRVA OSEBNA ZAVAROVALNICA, REDNE</t>
  </si>
  <si>
    <t>PRVA GROUP plc., REDNE</t>
  </si>
  <si>
    <t>PRVA GROUP plc., PREDNOSTNE</t>
  </si>
  <si>
    <t>PIVKA, G</t>
  </si>
  <si>
    <t>PIVKA POOBLAŠČENKA, PREDNOSTNE</t>
  </si>
  <si>
    <t>PIVKA POOBLAŠČENKA, REDNE</t>
  </si>
  <si>
    <t>PREDILNICA LITIJA HOLDING, REDNE</t>
  </si>
  <si>
    <t>PRIMAT, G</t>
  </si>
  <si>
    <t>PALOMA, G</t>
  </si>
  <si>
    <t>PUBLIKUM, REDNE</t>
  </si>
  <si>
    <t>PUVR</t>
  </si>
  <si>
    <t>SI0031117003</t>
  </si>
  <si>
    <t>NIVO, REDNE</t>
  </si>
  <si>
    <t>TRIGLAV RE, REDNE</t>
  </si>
  <si>
    <t>RAZVOJNA DRUŽBA, RAZŠIRITEV EMISIJE</t>
  </si>
  <si>
    <t>REVOZ, REDNE</t>
  </si>
  <si>
    <t>RIVR</t>
  </si>
  <si>
    <t>SI0031117565</t>
  </si>
  <si>
    <t>RIVIERA TURIZEM, REDNE</t>
  </si>
  <si>
    <t>RELAX TURIZEM, REDNE</t>
  </si>
  <si>
    <t>ENERGIJA RM, G</t>
  </si>
  <si>
    <t>TAB, G</t>
  </si>
  <si>
    <t>RS - NEIZPLAČANE DEVIZNE VLOGE</t>
  </si>
  <si>
    <t>SLOREP 4.625 09/09/24</t>
  </si>
  <si>
    <t>SLOREP 5.125 30/03/26</t>
  </si>
  <si>
    <t>SLOREP 1.50 25/03/35</t>
  </si>
  <si>
    <t>SLOREP 2.125 28/07/25</t>
  </si>
  <si>
    <t>SLOREP 3.125 07/08/45</t>
  </si>
  <si>
    <t>SLOREP 2.250 03/03/32</t>
  </si>
  <si>
    <t>SLOREP 1.750 03/11/40</t>
  </si>
  <si>
    <t>SLOREP 1.250 22/03/27</t>
  </si>
  <si>
    <t>SLOREP 1.000 06/03/28</t>
  </si>
  <si>
    <t>SLOREP 1.1875 14/03/29</t>
  </si>
  <si>
    <t>SALONIT ANHOVO, G</t>
  </si>
  <si>
    <t>SALUS, REDNE</t>
  </si>
  <si>
    <t>SANDOZ, REDNE</t>
  </si>
  <si>
    <t>SAVA, REDNE</t>
  </si>
  <si>
    <t>SGG - družba pooblaščenka, REDNE</t>
  </si>
  <si>
    <t>SGP GRADITELJ, REDNE</t>
  </si>
  <si>
    <t>SAVA HOTELI BLED, REDNE</t>
  </si>
  <si>
    <t>SLOVENSKA IZVOZNA DRUŽBA, REDNE</t>
  </si>
  <si>
    <t>SIJ-SLOVENSKA IND.JEKLA, REDNE</t>
  </si>
  <si>
    <t>SIP ŠEMPETER, REDNE</t>
  </si>
  <si>
    <t>SKB BANKA, REDNE</t>
  </si>
  <si>
    <t>KD, REDNE</t>
  </si>
  <si>
    <t>Solchem skupina, PREDNOSTNE PRINOSNIŠKE</t>
  </si>
  <si>
    <t>Solchem skupina, REDNE PRINOSNIŠKE</t>
  </si>
  <si>
    <t>ŠPORTNA LOTERIJA, REDNE</t>
  </si>
  <si>
    <t>STOL KAMNIK, REDNE</t>
  </si>
  <si>
    <t>SLIKAR, G</t>
  </si>
  <si>
    <t>SMFR</t>
  </si>
  <si>
    <t>SI0031117425</t>
  </si>
  <si>
    <t>SMF Media, REDNE PRINOSNIŠKE</t>
  </si>
  <si>
    <t>SI.MOBIL, REDNE</t>
  </si>
  <si>
    <t>ALTA Skupina, REDNE</t>
  </si>
  <si>
    <t>SANOLABOR, REDNE</t>
  </si>
  <si>
    <t>SINTAL DOLENJSKA, REDNE</t>
  </si>
  <si>
    <t>SLOV.ODŠKODNINSKA DRUŽBA, REDNE</t>
  </si>
  <si>
    <t>SOUR</t>
  </si>
  <si>
    <t>SI0031117474</t>
  </si>
  <si>
    <t>SOL 8, REDNE</t>
  </si>
  <si>
    <t>BANKA SPARKASSE, REDNE</t>
  </si>
  <si>
    <t>SKUPNA POKOJNINSKA DRUŽBA, REDNE</t>
  </si>
  <si>
    <t>SKUPINA KOVINAR, Kočevje, REDNE</t>
  </si>
  <si>
    <t>SPL LJUBLJANA, G</t>
  </si>
  <si>
    <t>SŽ-PP, G</t>
  </si>
  <si>
    <t>SAP SERVO, G</t>
  </si>
  <si>
    <t>STH MANAGEMENT, REDNE</t>
  </si>
  <si>
    <t>SAVAPROJEKT, REDNE</t>
  </si>
  <si>
    <t>SŽ-ŽGP LJUBLJANA, G</t>
  </si>
  <si>
    <t>TAB-SISTEMI, REDNE</t>
  </si>
  <si>
    <t>TBJ, G</t>
  </si>
  <si>
    <t>TBP, G</t>
  </si>
  <si>
    <t>TERME ČATEŽ, G</t>
  </si>
  <si>
    <t>TEHNIKA-SET, REDNE</t>
  </si>
  <si>
    <t>TITAN KAMNIK, G</t>
  </si>
  <si>
    <t>TISR</t>
  </si>
  <si>
    <t>SI0031115940</t>
  </si>
  <si>
    <t>3IN SKUPINA, REDNE</t>
  </si>
  <si>
    <t>TRIO TRŽIČ, G</t>
  </si>
  <si>
    <t>TKI HRASTNIK, G</t>
  </si>
  <si>
    <t>TKI HRASTNIK, H</t>
  </si>
  <si>
    <t>TALUM B, REDNE</t>
  </si>
  <si>
    <t>TALUM KIDRIČEVO, G</t>
  </si>
  <si>
    <t>TELEKOM SLOVENIJE, G</t>
  </si>
  <si>
    <t>TOVARNA MERIL KOVINE, G</t>
  </si>
  <si>
    <t>TKANINA NOVA, REDNE</t>
  </si>
  <si>
    <t>TOTRA TEKSTIL, G</t>
  </si>
  <si>
    <t>TRAIG Ivančna Gorica, REDNE</t>
  </si>
  <si>
    <t>TERMIT, G</t>
  </si>
  <si>
    <t>TEKSTIL, G</t>
  </si>
  <si>
    <t>TTN, G</t>
  </si>
  <si>
    <t>TERME TOPOLŠICA, G</t>
  </si>
  <si>
    <t>TEKOL, G</t>
  </si>
  <si>
    <t>TVP-VZMETNI INŽENIRING, G</t>
  </si>
  <si>
    <t>UNIOR, G</t>
  </si>
  <si>
    <t>UMco, PREDNOSTNE</t>
  </si>
  <si>
    <t>UMco, REDNE</t>
  </si>
  <si>
    <t>ELEKTRO UNIMONT, G</t>
  </si>
  <si>
    <t>VARNOST VIČ, G</t>
  </si>
  <si>
    <t>VIPAP VIDEM KRŠKO, REDNE</t>
  </si>
  <si>
    <t>VenetiCOM, REDNE</t>
  </si>
  <si>
    <t>VIPA HOLDING, REDNE</t>
  </si>
  <si>
    <t>VIZIJA RAČUNOVODSTVO, REDNE</t>
  </si>
  <si>
    <t>VARSTROJ, G</t>
  </si>
  <si>
    <t>DAIHEN VARSTROJ, PREDNOSTNE</t>
  </si>
  <si>
    <t>MURA-JVGP, G</t>
  </si>
  <si>
    <t>VODOVODI IN KANALIZACIJA NOVA GORICA, REDNE</t>
  </si>
  <si>
    <t>VGP KRANJ, G</t>
  </si>
  <si>
    <t>VGP NOVO MESTO, G</t>
  </si>
  <si>
    <t>VARNOST MARIBOR, G</t>
  </si>
  <si>
    <t>TRIGLAV ZDRAVSTVENA ZAVAROVALNICA, REDNE</t>
  </si>
  <si>
    <t>TERME OLIMIA, G</t>
  </si>
  <si>
    <t>TERME DOBRNA, G</t>
  </si>
  <si>
    <t>THERMANA, REDNE</t>
  </si>
  <si>
    <t>ZLATI PROCENT, REDNE</t>
  </si>
  <si>
    <t>MERKUR ZAVAROVALNICA, REDNE</t>
  </si>
  <si>
    <t>MERKUR ZAVAROVALNICA, REDNE VINKULIRANE</t>
  </si>
  <si>
    <t>ZALOŽBA OBZORJA, REDNE</t>
  </si>
  <si>
    <t>GRAWE, REDNE</t>
  </si>
  <si>
    <t>ZRC, G</t>
  </si>
  <si>
    <t>ŽELEZAR ŠTORE D.P., REDNE</t>
  </si>
  <si>
    <t>SŽ - ŽELEZNIŠKA TISKARNA LJUBLJANA, REDNE</t>
  </si>
  <si>
    <t>ZAVAROVALNICA MARIBOR, REDNE</t>
  </si>
  <si>
    <t>ZAVAROVALNICA TRIGLAV, REDNE</t>
  </si>
  <si>
    <t>SIJ6</t>
  </si>
  <si>
    <t>SI0032103945</t>
  </si>
  <si>
    <t>ADV01</t>
  </si>
  <si>
    <t>SI0032103911</t>
  </si>
  <si>
    <t>ADVENTURA HOLDING, OBVEZNICE 1. IZDAJE 04/11/2024</t>
  </si>
  <si>
    <t>IN01</t>
  </si>
  <si>
    <t>SI0032103952</t>
  </si>
  <si>
    <t>INCOM, OBVEZNICE 1. IZDAJE 23/12/2024</t>
  </si>
  <si>
    <t>KBM11</t>
  </si>
  <si>
    <t>SI0022103897</t>
  </si>
  <si>
    <t>ONIN</t>
  </si>
  <si>
    <t>SI0031117664</t>
  </si>
  <si>
    <t>SIJ, OBVEZNICE 4. IZDAJE 25/11/2024</t>
  </si>
  <si>
    <t>Klasično poslovanje</t>
  </si>
  <si>
    <t>Spletno poslovanje</t>
  </si>
  <si>
    <t>Paketni račun</t>
  </si>
  <si>
    <t>ATED1</t>
  </si>
  <si>
    <t>SI0031800046</t>
  </si>
  <si>
    <t>ANTEAM TECHNOLOGY, GDR</t>
  </si>
  <si>
    <t>AVRR</t>
  </si>
  <si>
    <t>SI0021117690</t>
  </si>
  <si>
    <t>AVRIO zavarovalnica, REDNE</t>
  </si>
  <si>
    <t>DCED1</t>
  </si>
  <si>
    <t>SI0031800012</t>
  </si>
  <si>
    <t>DECACARE, GDR</t>
  </si>
  <si>
    <t>DMSR</t>
  </si>
  <si>
    <t>SI0031117631</t>
  </si>
  <si>
    <t>DAMPES, REDNE PRINOSNIŠKE</t>
  </si>
  <si>
    <t>EHED1</t>
  </si>
  <si>
    <t>SI0031800020</t>
  </si>
  <si>
    <t>ECHEM, GDR</t>
  </si>
  <si>
    <t>NOVA KBM, OBV 11. IZDAJE (PODREJENE) 29/10/2029</t>
  </si>
  <si>
    <t>LEXR</t>
  </si>
  <si>
    <t>SI0031117771</t>
  </si>
  <si>
    <t>LEXA GLOBAL, REDNE</t>
  </si>
  <si>
    <t>METALKA COMMERCE, REDNE</t>
  </si>
  <si>
    <t>NEXR</t>
  </si>
  <si>
    <t>SI0031117722</t>
  </si>
  <si>
    <t>NEXT MIND, REDNE PRINOSNIŠKE</t>
  </si>
  <si>
    <t>NLB, OBVEZNICE 27. IZDAJE (PODREJENE) 06.05.2029</t>
  </si>
  <si>
    <t>PNGG</t>
  </si>
  <si>
    <t>SI0031117706</t>
  </si>
  <si>
    <t>PONR</t>
  </si>
  <si>
    <t>SI0031117714</t>
  </si>
  <si>
    <t>PRO NEPREMIČNINE, REDNE</t>
  </si>
  <si>
    <t>RLED1</t>
  </si>
  <si>
    <t>SI0031800038</t>
  </si>
  <si>
    <t>REALLOOP, GDR</t>
  </si>
  <si>
    <t>RS82</t>
  </si>
  <si>
    <t>SI0002103966</t>
  </si>
  <si>
    <t>SLOREP 0.275 14/01/30</t>
  </si>
  <si>
    <t>RS84</t>
  </si>
  <si>
    <t>SI0002103990</t>
  </si>
  <si>
    <t>SLOREP 0.875 15/07/30</t>
  </si>
  <si>
    <t>RS85</t>
  </si>
  <si>
    <t>SI0002104048</t>
  </si>
  <si>
    <t>SLOREP 0.4875 20/10/50</t>
  </si>
  <si>
    <t>RS86</t>
  </si>
  <si>
    <t>SI0002104105</t>
  </si>
  <si>
    <t>SLOREP 0.000 12/02/31</t>
  </si>
  <si>
    <t>RS87</t>
  </si>
  <si>
    <t>SI0002104121</t>
  </si>
  <si>
    <t>SLOREP 0.6875 03/03/81</t>
  </si>
  <si>
    <t>TKED1</t>
  </si>
  <si>
    <t>SI0031800053</t>
  </si>
  <si>
    <t>TOKUEI, GDR</t>
  </si>
  <si>
    <t>VA02</t>
  </si>
  <si>
    <t>SI0032104117</t>
  </si>
  <si>
    <t>VALIANT, OBVEZNICE 2. IZDAJE 16/02/2024</t>
  </si>
  <si>
    <t>VPVR</t>
  </si>
  <si>
    <t>SI0031117748</t>
  </si>
  <si>
    <t>VEPLAS, REDNE</t>
  </si>
  <si>
    <t>YGED1</t>
  </si>
  <si>
    <t>SI0031800061</t>
  </si>
  <si>
    <t>YGM, GDR</t>
  </si>
  <si>
    <t xml:space="preserve"> 0001 110 Tečajnica Ljubljanske borze d.d., Ljubljana</t>
  </si>
  <si>
    <t xml:space="preserve"> </t>
  </si>
  <si>
    <t xml:space="preserve"> 0051 TradingDay Number     SWIFT       MIC</t>
  </si>
  <si>
    <t xml:space="preserve"> 0052 Symb     Index Name                               Value           AbsChange       PerChange</t>
  </si>
  <si>
    <t xml:space="preserve"> 0053 Tier Type symbol   ISIN                 Description                              InterestDivid   NoteNumber AvgPrice        AvgAbsChange    AvgPerChange    LastTrDate BestBidPrice    BestAskPrice    MaxPrice        MinPrice        OpenPrice       ClosePrice      Volume       CDCbookentr  Turnov1000   Turno1000BAS ID1             ID2             PercentID       Note       ListedShares DatDivCoup PE         Principal            Interest             Coup# Price/NAV       IssuerShortDescription                                                           TMode MM    StockTrades  NAV             NumberOfUnits   Turnover        ClosePerChange  CloseAbsChange</t>
  </si>
  <si>
    <t xml:space="preserve"> 0020 18   B    DRS2     SI0032102418         DARS 2. IZDAJA                                                                                                                                                                                                                                                                                                                                                                                                                                   Dars d.d.                                                                        N                                                                                                       </t>
  </si>
  <si>
    <t xml:space="preserve"> 0020 18   B    NLB27    SI0022103855         NLB 27.IZDAJA                                                                                                       12.02.2020                                                                                        101,0000                                                                                                                                                                                                                   NLB d.d.                                                                         N                                                                                 0,0000          0,0000</t>
  </si>
  <si>
    <t xml:space="preserve"> 0020 18   B    RS66     SI0002102984         REPUBLIKA SLOVENIJA 66. IZDAJA                                                                                      25.05.2017                                                                                        128,8000                                                                                                                                                                                                                   Republika Slovenija                                                              N                                                                                 0,0000          0,0000</t>
  </si>
  <si>
    <t xml:space="preserve"> 0020 18   B    RS70     SI0002103164         REPUBLIKA SLOVENIJA 70. IZDAJA                                                                                      30.09.2015                                                                                        130,0100                                                                                                                                                                                                                   Republika Slovenija                                                              N                                                                                 0,0000          0,0000</t>
  </si>
  <si>
    <t xml:space="preserve"> 0020 18   B    RS74     SI0002103487         REPUBLIKA SLOVENIJA 74. IZDAJA                                                                                      20.12.2018                                                                                         84,0000                                                                                                                                                                                                                   Republika Slovenija                                                              N                                                                                 0,0000          0,0000</t>
  </si>
  <si>
    <t xml:space="preserve"> 0020 18   B    RS76     SI0002103552         REPUBLIKA SLOVENIJA 76. IZDAJA                                                                                                                                                                                                                                                                                                                                                                                                                   Republika Slovenija                                                              N                                                                                                       </t>
  </si>
  <si>
    <t xml:space="preserve"> 0020 18   B    RS77     SI0002103602         REPUBLIKA SLOVENIJA 77. IZDAJA                                                                                                                                                                                                                                                                                                                                                                                                                   Republika Slovenija                                                              N                                                                                                       </t>
  </si>
  <si>
    <t xml:space="preserve"> 0020 18   B    RS78     SI0002103677         REPUBLIKA SLOVENIJA 78. IZDAJA                                                                                                                                                                                                                                                                                                                                                                                                                   Republika Slovenija                                                              N                                                                                                       </t>
  </si>
  <si>
    <t xml:space="preserve"> 0020 18   B    RS84     SI0002103990         REPUBLIKA SLOVENIJA 84. IZDAJA                                                                                                                                                                                                                                                                                                                                                                                                                   Republika Slovenija                                                              N                                                                                                       </t>
  </si>
  <si>
    <t xml:space="preserve"> 0020 18   B    RS85     SI0002104048         REPUBLIKA SLOVENIJA 85. IZDAJA                                                                                                                                                                                                                                                                                                                                                                                                                   Republika Slovenija                                                              N                                                                                                       </t>
  </si>
  <si>
    <t xml:space="preserve"> 0020 18   B    RS86     SI0002104105         REPUBLIKA SLOVENIJA 86. IZDAJA                                                                                                                                                                                                                                                                                                                                                                                                                   Republika Slovenija                                                              N                                                                                                       </t>
  </si>
  <si>
    <t xml:space="preserve"> 0020 18   B    RS87     SI0002104121         REPUBLIKA SLOVENIJA 87. IZDAJA                                                                                                                                                                                                                                                                                                                                                                                                                   Republika Slovenija                                                              N                                                                                                       </t>
  </si>
  <si>
    <t xml:space="preserve"> 0054 symbol   MinPrice        MaxPrice        Volume       Value1000    TrdNum       IssuerShortDescription</t>
  </si>
  <si>
    <t xml:space="preserve"> 0050 SLO:Tier vrednosti, vrstica 0020: 1-borzna kot. A,2-borzna kot. B,3-prosti trg,5-kratkorocni VP,6-borzni trg-delnice ID, 7-prosti trg-delnice ID,8-prosti trg-delnice PID,9-prosti trg-pokojnin. boni,12-Borzni trg,13-Prva kot.</t>
  </si>
  <si>
    <t xml:space="preserve"> 0050 SLO: Type vrednosti, vrstica 0020: B-obveznice,C-redne delnice,P-prednostne delnice,U-kratkorocni VP-blagajniški zapisi, F-investic. družbe,D-kratkorocni VP-zakladne menice, W-nakupni boni, M-pokojninski boni</t>
  </si>
  <si>
    <t xml:space="preserve"> 0050  Splošno:</t>
  </si>
  <si>
    <t xml:space="preserve"> 0050   Obveznice in drugi dolžniški vrednostni papirji kotirajo v odstotkih od nominalne vrednosti brez pripisanih obresti.</t>
  </si>
  <si>
    <t xml:space="preserve"> 0050   Delnice kotirajo v evrih.</t>
  </si>
  <si>
    <t xml:space="preserve"> 0050   Uradni tečaj je zaključni tečaj.</t>
  </si>
  <si>
    <t xml:space="preserve"> 0050  Pojasnila za okrajšave kolon v tečajnici:</t>
  </si>
  <si>
    <t xml:space="preserve"> 0050   VP - označba vrednostnega papirja.</t>
  </si>
  <si>
    <t xml:space="preserve"> 0050   ČVS - čista vrednost sredstev (knjigovodska vrednost) na delnico investicijske družbe.</t>
  </si>
  <si>
    <t xml:space="preserve"> 0050   VEP - vrednost enote premoženja vzajemnega sklada.</t>
  </si>
  <si>
    <t xml:space="preserve"> 0050   Zaklj. tečaj - je avkcijski tečaj, ki se v neprekinjenem načinu trgovanja oblikuje v zaključni avkciji, v avkcijskem načinu</t>
  </si>
  <si>
    <t xml:space="preserve"> 0050   trgovanja pa v avkciji. V kolikor v zaključni avkciji ni bil sklenjen noben posel, je zaključni tečaj enak tečaju zadnjega</t>
  </si>
  <si>
    <t xml:space="preserve"> 0050   sklenjenega posla. V primeru, da v tekočem dnevu ni bil sklenjen noben posel z določenim vrednostnim papirjem, se za zaključni</t>
  </si>
  <si>
    <t xml:space="preserve"> 0050   tečaj šteje zaključni tečaj prejšnjega trgovalnega dne.</t>
  </si>
  <si>
    <t xml:space="preserve"> 0050   % Spr. - odstotek spremembe zaključnega tečaja glede na prejšnji zaključni tečaj.</t>
  </si>
  <si>
    <t xml:space="preserve"> 0050  V tečajnici se uporablja naslednje kratice:</t>
  </si>
  <si>
    <t xml:space="preserve"> 0050   Z - začasna prekinitev trgovanja.</t>
  </si>
  <si>
    <t xml:space="preserve"> 0050   NP - podatek ni bil pravočasno posredovan borzi.</t>
  </si>
  <si>
    <t xml:space="preserve"> 0050   N - neprekinjen način trgovanja.</t>
  </si>
  <si>
    <t xml:space="preserve"> 0050   A - avkcijski način trgovanja.</t>
  </si>
  <si>
    <t xml:space="preserve"> 0050   V - vzdrževalec likvidnosti.</t>
  </si>
  <si>
    <t xml:space="preserve"> 0050  Druge objave v tečajnici:</t>
  </si>
  <si>
    <t xml:space="preserve"> 0050   Ljubljanska borza objavlja podrobnejše podatke na spletni strani http://www.ljse.si.</t>
  </si>
  <si>
    <t xml:space="preserve"> 0050   Obvestila javnih družb, ki obveščajo javnost na elektronski način skladno s Pravili Ljubljanske borze, d. d., Ljubljana, so javnosti vsak dan dostopna na spletnem naslovu: http://seonet.ljse.si.</t>
  </si>
  <si>
    <t xml:space="preserve"> 0050 ENG: Tier values, line 0020: 1-market A,2-market B,3-free market,5-short term securities, 6-official market-invest. funds, 7-free market-invest. funds,8-free market- authorized invest. funds,9-free market-pension coupons,12-Official market,13-Prime market</t>
  </si>
  <si>
    <t xml:space="preserve"> 0050 ENG: Type values, line 0020: B-bonds, C-common shares, P-preferred shares, U-short term securities-certificate of deposit of Central Bank, F-investment funds,D-short term securities-treasury bill, W-warrants, M-pension coupons</t>
  </si>
  <si>
    <t xml:space="preserve"> 0050 ENG: Values for field Note in line 0020: A-cross, B-block, o - utilised tax allowance, S-temp.suspended,Z-temp. halted,*-10% daily price limit,NP-data not received</t>
  </si>
  <si>
    <t xml:space="preserve"> 0050 NAV=net asset value, MM=market maker for symbol exists, StockTrades=Trades without blocks, TMech=trading mechanizem-N=continuous-A=Fixing</t>
  </si>
  <si>
    <t xml:space="preserve"> 0050 SLO:še Tier vrednosti, vrstica 0020: 15-Trg delnic-prva kotacija, 16-Trg delnic-standardna kotacija, 17-Trg delnic-vstopna kotacija, 18-Trg obveznic, 19-Trg inv.kuponov-plus kotacija, 20-Trg inv.kuponov-osnovna kotacija</t>
  </si>
  <si>
    <t xml:space="preserve"> 0050 SLO:še Tier vrednosti, vrstica 0020: 21-Trg delnic inv.družb, 22-Trg strukt.produkt.-certifikati-plus kotacija, 23-Trg struk.prod.-certifikati-osnovna kotacija, 24-Trg struk.prod.-nakupni boni, 25-Trg struk.prod.-pravice,26-Trg struk.prod.-kratkor.VP</t>
  </si>
  <si>
    <t xml:space="preserve"> 0050 SLO:še Tier vrednosti, vrstica 0020: 27-Trg strukt.produkt.-Trg investicijskih kuponov, 28-Trg strukt. produkt.-Drugi produkti,  29-EEAA, 30-EEBA, 31-EBOA, 32-ECPA</t>
  </si>
  <si>
    <t xml:space="preserve"> 0050 ENG: More Tier values, line 0020: 15-Equity Market-Prime Market, 16-Equity Market-Standard Market, 17-Equity Market-Entry Market,18-Bond Market,19-Fund Market-Plus Market,20-Fund Market-General Market, 21-Close-end fund Market</t>
  </si>
  <si>
    <t xml:space="preserve"> 0050 ENG: More Tier values, line 0020: 22-Struct.prod.Market-Invest.cert.-Plus Market, 23-Struct.prod.Market-Invest.cert.-General Market, 24-Struct.prod.Market-Warrants, 25-Struct.prod.Market-Rights,26-Struct.prod.Market-Short-term Securities</t>
  </si>
  <si>
    <t xml:space="preserve"> 0050 ENG: More Tier values, line 0020: 27-Struct.prod.Market-Fund Market, 28-Struct.prod.Market-Other Structured products,  29-EEAA, 30-EEBA, 31-EBOA, 32-ECPA</t>
  </si>
  <si>
    <t xml:space="preserve"> 0050 ENG: more Type values, line 0020: I-ETF, V-Actively managed fund, N-Investment certificates, U-Commercial papers, G-certificate of ownership</t>
  </si>
  <si>
    <t xml:space="preserve"> 0020 18   B    RS75     SI0002103545         REPUBLIKA SLOVENIJA 75. IZDAJA                                                                                      11.08.2021                                                                                        108,0000                                                                                                                                                                                                                   Republika Slovenija                                                              N                                                                                 0,0000          0,0000</t>
  </si>
  <si>
    <t xml:space="preserve"> 0020 18   B    RS88     SI0002104196         REPUBLIKA SLOVENIJA 88. IZDAJA                                                                                                                                                                                                                                                                                                                                                                                                                   Republika Slovenija                                                              N                                                                                                       </t>
  </si>
  <si>
    <t xml:space="preserve"> 0020 18   B    RS90     SI0002104253         REPUBLIKA SLOVENIJA 90. IZDAJA                                                                                                                                                                                                                                                                                                                                                                                                                   Republika Slovenija                                                              N                                                                                                       </t>
  </si>
  <si>
    <t xml:space="preserve"> 0050 SLO: še Type vrednosti, vrstica 0020: I-ETF, V-Aktivni vzajemni skladi, N-Naložbeni certifikati, U-komercialni zapisi, G-potrdila o lastnistvu delnic</t>
  </si>
  <si>
    <t>APP3</t>
  </si>
  <si>
    <t>SI0032104166</t>
  </si>
  <si>
    <t>AP KAPITAL 2, OBVEZNICE 3. IZDAJE 20/04/2024</t>
  </si>
  <si>
    <t>BOTR</t>
  </si>
  <si>
    <t>SI0021117831</t>
  </si>
  <si>
    <t>BORZA TERJATEV, REDNE</t>
  </si>
  <si>
    <t>CAC2</t>
  </si>
  <si>
    <t>SI0032104182</t>
  </si>
  <si>
    <t>Calcit, OBVEZNICE 2. IZDAJE 12/07/2027</t>
  </si>
  <si>
    <t>EQNX</t>
  </si>
  <si>
    <t>SI0031117813</t>
  </si>
  <si>
    <t>EQUINOX, REDNE</t>
  </si>
  <si>
    <t>EXPBG</t>
  </si>
  <si>
    <t>BG9000011163</t>
  </si>
  <si>
    <t>EXPAT BULGARIA SOFIX UCITS ETF</t>
  </si>
  <si>
    <t>C</t>
  </si>
  <si>
    <t>EXPHR</t>
  </si>
  <si>
    <t>BGCROEX03189</t>
  </si>
  <si>
    <t>EXPAT CROATIA CROBEX UCITS ETF</t>
  </si>
  <si>
    <t>EXPMK</t>
  </si>
  <si>
    <t>BGMACMB06181</t>
  </si>
  <si>
    <t>EXPAT MACEDONIA MBI10 UCITS ETF</t>
  </si>
  <si>
    <t>EXPRS</t>
  </si>
  <si>
    <t>BGSRBBE05183</t>
  </si>
  <si>
    <t>EXPAT SERBIA BELEX15 UCITS ETF</t>
  </si>
  <si>
    <t>EXPSI</t>
  </si>
  <si>
    <t>BGSLOBI02187</t>
  </si>
  <si>
    <t>EXPAT SLOVENIA SBI TOP UCITS ETF</t>
  </si>
  <si>
    <t>GDSR</t>
  </si>
  <si>
    <t>SI0031117870</t>
  </si>
  <si>
    <t>GRAD SKLAD, REDNE</t>
  </si>
  <si>
    <t>GHUR</t>
  </si>
  <si>
    <t>SI0031117821</t>
  </si>
  <si>
    <t>UNION HOTELS COLLECTION, REDNE</t>
  </si>
  <si>
    <t>IMI1</t>
  </si>
  <si>
    <t>SI0032104224</t>
  </si>
  <si>
    <t>IMO-RENT INVEST, OBVEZNICE 1. IZDAJE 30/06/2025</t>
  </si>
  <si>
    <t>IMOR</t>
  </si>
  <si>
    <t>SI0031117805</t>
  </si>
  <si>
    <t>ILIRIKA MOJA ZVEZDA, REDNE</t>
  </si>
  <si>
    <t>KBM12</t>
  </si>
  <si>
    <t>SI0022104176</t>
  </si>
  <si>
    <t>NOVA KBM, OBV 12. IZDAJE 25/05/2027</t>
  </si>
  <si>
    <t>PLC3</t>
  </si>
  <si>
    <t>SI0032104208</t>
  </si>
  <si>
    <t>VZAJEMCI NEPREMIČNINE, OBV. 3. IZDAJE 31/08/2024</t>
  </si>
  <si>
    <t>POZG</t>
  </si>
  <si>
    <t>SI0021117856</t>
  </si>
  <si>
    <t>PRVR</t>
  </si>
  <si>
    <t>SI0021117864</t>
  </si>
  <si>
    <t>PRVA POKOJNINSKA DRUŽBA, REDNE</t>
  </si>
  <si>
    <t>RS88</t>
  </si>
  <si>
    <t>SI0002104196</t>
  </si>
  <si>
    <t>SLOREP 0.125 01/07/31</t>
  </si>
  <si>
    <t>RS89</t>
  </si>
  <si>
    <t>SI0002104246</t>
  </si>
  <si>
    <t>SLOREP 0.000 13/02/26</t>
  </si>
  <si>
    <t>RS90</t>
  </si>
  <si>
    <t>SI0002104253</t>
  </si>
  <si>
    <t>SLOREP 1.175 13/02/62</t>
  </si>
  <si>
    <t>THRR</t>
  </si>
  <si>
    <t>SI0031117847</t>
  </si>
  <si>
    <t>TH Re-MINING, REDNE</t>
  </si>
  <si>
    <t>TVL2</t>
  </si>
  <si>
    <t>SI0032104232</t>
  </si>
  <si>
    <t>TIVOLI, OBVEZNICE 2. IZDAJE 31/12/2023</t>
  </si>
  <si>
    <t>XIED1</t>
  </si>
  <si>
    <t>SI0031800087</t>
  </si>
  <si>
    <t>XINZHOU, GDR</t>
  </si>
  <si>
    <t>CIMG</t>
  </si>
  <si>
    <t>SI0031117912</t>
  </si>
  <si>
    <t>ICCRO</t>
  </si>
  <si>
    <t>HRICAMFC10B6</t>
  </si>
  <si>
    <t>INTERCAPITAL CROBEX10TR UCITS ETF</t>
  </si>
  <si>
    <t>ICSLO</t>
  </si>
  <si>
    <t>HRICAMFSBIB2</t>
  </si>
  <si>
    <t>INTERCAPITAL SBI TOP UCITS ETF</t>
  </si>
  <si>
    <t>ILIR</t>
  </si>
  <si>
    <t>SI0031117888</t>
  </si>
  <si>
    <t>LIVAR, REDNE</t>
  </si>
  <si>
    <t>PMNR</t>
  </si>
  <si>
    <t>SI0031117896</t>
  </si>
  <si>
    <t>POMGRAD Naložbe, REDNE</t>
  </si>
  <si>
    <t>SMSR</t>
  </si>
  <si>
    <t>SI0031117904</t>
  </si>
  <si>
    <t>POMGRAD, REDNE</t>
  </si>
  <si>
    <t xml:space="preserve"> 0020 18   B    SIJ6     SI0032103945         SIJ 6. IZDAJA                                                                                                       07.11.2022                                                                                         91,0000                                                                                                                                                                                                                   SIJ d.d.                                                                         N                                                                                 0,0000          0,0000</t>
  </si>
  <si>
    <t xml:space="preserve"> 0020 18   B    TVL2     SI0032104232         TIVOLI 2. IZDAJA                                                                                                                                                                                                                                                                                                                                                                                                                                 Tivoli d.o.o.                                                                    N                                                                                                       </t>
  </si>
  <si>
    <t xml:space="preserve"> 0020 18   D    OZ17     SI0002104287         OSEMNAJSTMESECNE ZM 17. IZDAJA                                                                                                                                                                                                                                                                                                                                                                                                                   Republika Slovenija                                                              N                                                                                                       </t>
  </si>
  <si>
    <t>DBSR</t>
  </si>
  <si>
    <t>SI0021117922</t>
  </si>
  <si>
    <t>DBS, REDNE IMENSKE</t>
  </si>
  <si>
    <t>NLB28</t>
  </si>
  <si>
    <t>SI0022104275</t>
  </si>
  <si>
    <t>NLB, OBVEZNICE 28. IZDAJE (PODREJENE) PERP</t>
  </si>
  <si>
    <t>OZ17</t>
  </si>
  <si>
    <t>SI0002104287</t>
  </si>
  <si>
    <t>OSEMNAJSTMESEČNA ZAKLADNA MENICA 11/04/2024</t>
  </si>
  <si>
    <t>RS91</t>
  </si>
  <si>
    <t>SI0002104303</t>
  </si>
  <si>
    <t>SLOREP 3.625 11/03/33</t>
  </si>
  <si>
    <t>TIG1</t>
  </si>
  <si>
    <t>SI0032104299</t>
  </si>
  <si>
    <t>TITUS GROUP, OBVEZNICE 1. IZDAJE 16/12/2025</t>
  </si>
  <si>
    <t xml:space="preserve"> 0020 18   B    IMI1     SI0032104224         IMO-RENT INVEST 1. IZDAJA                                                                                                                                                                                                                                                                                                                                                                                                                        IMO-RENT INVEST d.o.o.                                                           N                                                                                                       </t>
  </si>
  <si>
    <t xml:space="preserve"> 0020 18   B    RS91     SI0002104303         REPUBLIKA SLOVENIJA 91. IZDAJA                                                                                                                                                                                                                                                                                                                                                                                                                   Republika Slovenija                                                              N         V                                                                                             </t>
  </si>
  <si>
    <t xml:space="preserve"> 0020 18   U    GEN12    SI0032503326         KZ GEN-I 12. IZDAJA                                                                                                                                                                                                                                                                                                                                                                                                                              GEN-I d.o.o.                                                                     N                                                                                                       </t>
  </si>
  <si>
    <t>*Nadomestilo za vzdrževanje stanj finančnih instrumentov se obračuna četrtletno glede na povprečno vrednost portfelja konec posameznega meseca. Če znesek nadomestila skupaj z morebitnim nadomestilom iz V. točke te tarife banke, ne preseže 20,00 EUR, se nadomestilo ne obračuna v tekočem četrtletju, ampak se znesek nezaračunanih nadomestil obračuna v tistem četrtletju, ko vsota nezaračunanih nadomestil za posamezen račun preseže 20,00 EUR, vendar najkasneje po zaključku zadnjega četrtletja tekočega leta – ne glede na višino še nezaračunanega nadomestila. Izračun nadomestila za vzdrževanje stanj finančnih instrumentov za fizične osebe je pripravljen na podlagi trenutno vrednosti delnice za celotno leto. Dejanska vrednost tega nadomestila se obračuna glede na povprečno vrednost delnic konec posameznega meseca.</t>
  </si>
  <si>
    <t>ACPP</t>
  </si>
  <si>
    <t>SI0031200973</t>
  </si>
  <si>
    <t>ADVANCE CAPITAL PARTNERS, PREDNOSTNE</t>
  </si>
  <si>
    <t>ACPR</t>
  </si>
  <si>
    <t>SI0031118001</t>
  </si>
  <si>
    <t>ADVANCE CAPITAL PARTNERS, REDNE</t>
  </si>
  <si>
    <t>COSG</t>
  </si>
  <si>
    <t>SI0031117979</t>
  </si>
  <si>
    <t>DZ101</t>
  </si>
  <si>
    <t>SI0002503314</t>
  </si>
  <si>
    <t>DVANAJSTMESEČNA ZAKLADNA MENICA 15/02/2024</t>
  </si>
  <si>
    <t>DZ102</t>
  </si>
  <si>
    <t>SI0002503348</t>
  </si>
  <si>
    <t>DVANAJSTMESEČNA ZAKLADNA MENICA 14/03/2024</t>
  </si>
  <si>
    <t>DZ103</t>
  </si>
  <si>
    <t>SI0002503421</t>
  </si>
  <si>
    <t>DVANAJSTMESEČNA ZAKLADNA MENICA 09/05/2024</t>
  </si>
  <si>
    <t>DZ104</t>
  </si>
  <si>
    <t>SI0002503454</t>
  </si>
  <si>
    <t>DVANAJSTMESEČNA ZAKLADNA MENICA 13/06/2024</t>
  </si>
  <si>
    <t>DZ105</t>
  </si>
  <si>
    <t>SI0002503496</t>
  </si>
  <si>
    <t>DVANAJSTMESEČNA ZAKLADNA MENICA 11/07/2024</t>
  </si>
  <si>
    <t>EKW01</t>
  </si>
  <si>
    <t>SI0032503391</t>
  </si>
  <si>
    <t>EKWB, KOMERCIALNI ZAPIS 30/07/2024</t>
  </si>
  <si>
    <t>ENU04</t>
  </si>
  <si>
    <t>SI0032503508</t>
  </si>
  <si>
    <t>JAVNA RAZSVETLJAVA, KOMERCIALNI ZAPIS 03/09/2024</t>
  </si>
  <si>
    <t>EXCR</t>
  </si>
  <si>
    <t>SI0031117961</t>
  </si>
  <si>
    <t>EXXE &amp; Co, REDNE</t>
  </si>
  <si>
    <t>FADR</t>
  </si>
  <si>
    <t>SI0031117938</t>
  </si>
  <si>
    <t>FIDELIO ADRIA, REDNE</t>
  </si>
  <si>
    <t>GEN12</t>
  </si>
  <si>
    <t>SI0032503326</t>
  </si>
  <si>
    <t>GEN-I, KOMERCIALNI ZAPIS 08/04/2024</t>
  </si>
  <si>
    <t>ICO2</t>
  </si>
  <si>
    <t>SI0032104323</t>
  </si>
  <si>
    <t>INDIVIDA CONSULTUM, OBVEZNICE 2. IZDAJE 01/03/2025</t>
  </si>
  <si>
    <t>KDHG</t>
  </si>
  <si>
    <t>SI0031117953</t>
  </si>
  <si>
    <t>MBLS</t>
  </si>
  <si>
    <t>SI0031117987</t>
  </si>
  <si>
    <t>MUFR</t>
  </si>
  <si>
    <t>SI0031117946</t>
  </si>
  <si>
    <t>MUFFIN, REDNE delno vplačane</t>
  </si>
  <si>
    <t>OZ18</t>
  </si>
  <si>
    <t>SI0002104337</t>
  </si>
  <si>
    <t>OSEMNAJSTMESEČNA ZAKLADNA MENICA 10/10/2024</t>
  </si>
  <si>
    <t>PFA02</t>
  </si>
  <si>
    <t>SI0022503468</t>
  </si>
  <si>
    <t>PRVA FINANČNA AGENCIJA, KOMERCIALNI ZAPIS 24/06/24</t>
  </si>
  <si>
    <t>PLC4</t>
  </si>
  <si>
    <t>SI0032104349</t>
  </si>
  <si>
    <t>ELEVATE, OBVEZNICE 4. IZDAJE 02/07/2026</t>
  </si>
  <si>
    <t>PLC5</t>
  </si>
  <si>
    <t>SI0032104356</t>
  </si>
  <si>
    <t>ELEVATE, OBVEZNICE 5. IZDAJE 02/07/2027</t>
  </si>
  <si>
    <t>POL1</t>
  </si>
  <si>
    <t>SI0032104315</t>
  </si>
  <si>
    <t>POLFIN, OBVEZNICE 1. IZDAJE 18/01/2027</t>
  </si>
  <si>
    <t>RELR</t>
  </si>
  <si>
    <t>SI0031117995</t>
  </si>
  <si>
    <t>RELAX, REDNE</t>
  </si>
  <si>
    <t>TDV05</t>
  </si>
  <si>
    <t>SI0032503367</t>
  </si>
  <si>
    <t>T-2, KOMERCIALNI ZAPIS 25/03/2024</t>
  </si>
  <si>
    <t>UIN1</t>
  </si>
  <si>
    <t>SI0032104364</t>
  </si>
  <si>
    <t>U-INVEST, OBVEZNICE 1. IZDAJE 02/07/2025</t>
  </si>
  <si>
    <t>UIN2</t>
  </si>
  <si>
    <t>SI0032104372</t>
  </si>
  <si>
    <t>U-INVEST, OBVEZNICE 2. IZDAJE 02/07/2027</t>
  </si>
  <si>
    <t>ZSPN</t>
  </si>
  <si>
    <t>SI0031118027</t>
  </si>
  <si>
    <t xml:space="preserve"> 0020 16   C    MKOG     SI0031101304         MELAMIN                                                                                                             24.10.2022                                                                                         39,0000                                                                                                                                                                                                                   Melamin d.d.                                                                     A                                                                                 0,0000          0,0000</t>
  </si>
  <si>
    <t xml:space="preserve"> 0020 16   C    NALN     SI0031102690         NAMA                                                                                                                11.09.2023                                                                                         15,0000                                                                                                                                                                                                                   Nama d.d.                                                                        A                                                                                 0,0000          0,0000</t>
  </si>
  <si>
    <t xml:space="preserve"> 0020 18   B    RS92     SI0002104444         REPUBLIKA SLOVENIJA 92. IZDAJA                                                                                                                                                                                                                                                                                                                                                                                                                   Republika Slovenija                                                              N                                                                                                       </t>
  </si>
  <si>
    <t xml:space="preserve"> 0020 18   D    DZ101    SI0002503314         DVANAJSTMESECNE ZM 101. IZDAJA                                                                                      11.10.2023                                                                                         98,7600                                                                                                                                                                                                                   Republika Slovenija                                                              N         V                                                                       0,0000          0,0000</t>
  </si>
  <si>
    <t xml:space="preserve"> 0020 18   D    OZ19     SI0002104477         OSEMNAJSTMESECNE ZM 19. IZDAJA                                                                                                                                                                                                                                                                                                                                                                                                                   Republika Slovenija                                                              N                                                                                                       </t>
  </si>
  <si>
    <t xml:space="preserve"> 0020 18   D    SZ139    SI0002503520         SESTMESECNE ZM 139. IZDAJA                                                                                                                                                                                                                                                                                                                                                                                                                       Republika Slovenija                                                              N                                                                                                       </t>
  </si>
  <si>
    <t xml:space="preserve"> 0002 06.02.2024         25 XLJUSI21    XLJU       </t>
  </si>
  <si>
    <t xml:space="preserve"> 0010 SBITOP   Slovenski blue chip indeks                       1349,27                            1,18</t>
  </si>
  <si>
    <t xml:space="preserve"> 0010 SBITR    SLO blue chip indeks celotne donosnosti          1814,31                            1,18</t>
  </si>
  <si>
    <t xml:space="preserve"> 0020 15   C    CICG     SI0031103805         CINKARNA CELJE                                                                                                      06.02.2024         23,8000         24,0000         24,0000         23,7000         24,0000         24,0000         5335                                                                                                                                                                                                      Cinkarna Celje d.d.                                                              N         V           21                                          0,1275          0,0000          0,0000</t>
  </si>
  <si>
    <t xml:space="preserve"> 0020 15   C    IEKG     SI0031100090         INTEREUROPA                                                                                                         06.02.2024          1,4000          1,4600          1,4500          1,4500          1,4500          1,4500         1550                                                                                                                                                                                                      Intereuropa d.d.                                                                 A                      2                                          0,0022          2,8400          0,0400</t>
  </si>
  <si>
    <t xml:space="preserve"> 0020 15   C    KRKG     SI0031102120         KRKA                                                                                                                06.02.2024        117,0000        117,5000        117,5000        115,5000        115,5000        117,5000         7906                                                                                                                                                                                                      Krka d.d.                                                                        N         V           68                                          0,9194          1,7300          2,0000</t>
  </si>
  <si>
    <t xml:space="preserve"> 0020 15   C    LKPG     SI0031101346         LUKA KOPER                                                                                                          06.02.2024         34,5000         34,7000         34,7000         34,2000         34,2000         34,7000         1450                                                                                                                                                                                                      Luka Koper d.d.                                                                  N                      8                                          0,0502          0,0000          0,0000</t>
  </si>
  <si>
    <t xml:space="preserve"> 0020 15   C    NLBR     SI0021117344         NLB                                                                                                                 06.02.2024         95,4000         96,0000         96,0000         93,2000         93,6000         96,0000         4891                                                                                                                                                                                                      NLB d.d.                                                                         N         V           29                                          0,4637          3,2300          3,0000</t>
  </si>
  <si>
    <t xml:space="preserve"> 0020 15   C    PETG     SI0031102153         PETROL                                                                                                              06.02.2024         24,7000         24,9000         24,9000         24,7000         24,7000         24,9000         1880                                                                                                                                                                                                      Petrol d.d.                                                                      N         V           18                                          0,0466         -0,4000         -0,1000</t>
  </si>
  <si>
    <t xml:space="preserve"> 0020 15   C    POSR     SI0021110513         POZAVAROVALNICA SAVA                                                                                                06.02.2024         28,2000         28,3000         28,4000         28,2000         28,4000         28,3000         1686                                                                                                                                                                                                      Sava Re d.d.                                                                     N         V            6                                          0,0477          0,0000          0,0000</t>
  </si>
  <si>
    <t xml:space="preserve"> 0020 15   C    TLSG     SI0031104290         TELEKOM SLOVENIJE                                                                                                   06.02.2024         65,0000         66,0000         65,5000         64,5000         65,0000         65,0000         2607                                                                                                                                                                                                      Telekom Slovenije d.d.                                                           N         V           18                                          0,1694          0,7800          0,5000</t>
  </si>
  <si>
    <t xml:space="preserve"> 0020 15   C    ZVTG     SI0021111651         ZAVAROVALNICA TRIGLAV                                                                                               06.02.2024         35,9000         36,0000         36,0000         35,8000         35,8000         36,0000         3859                                                                                                                                                                                                      Zavarovalnica Triglav d.d.                                                       N         V           12                                          0,1386          0,8400          0,3000</t>
  </si>
  <si>
    <t xml:space="preserve"> 0020 16   C    CETG     SI0031100843         CETIS                                                                                                               06.02.2024        360,0000        400,0000        360,0000        360,0000        360,0000        360,0000            6                                                                                                                                                                                                      Cetis d.d.                                                                       A                      3                                          0,0022          2,2700          8,0000</t>
  </si>
  <si>
    <t xml:space="preserve"> 0020 16   C    DATG     SI0031117433         DATALAB TEHNOLOGIJE                                                                                                 18.01.2024         11,8000         15,0000                                                         15,5000                                                                                                                                                                                                                   Datalab d.d.                                                                     A                                                                                 0,0000          0,0000</t>
  </si>
  <si>
    <t xml:space="preserve"> 0020 16   C    EQNX     SI0031117813         EQUINOX                                                                                                             06.02.2024         52,0000         53,5000         52,0000         52,0000         52,0000         52,0000          207                                                                                                                                                                                                      Equinox d.d.                                                                     N                      4                                          0,0108         -0,9500         -0,5000</t>
  </si>
  <si>
    <t xml:space="preserve"> 0020 16   C    KSFR     SI0021113855         KS NALOZBE                                                                                                          23.01.2024                          0,2000                                                          0,2000                                                                                                                                                                                                                   KS Nalozbe d.d.                                                                  A                                                                                 0,0000          0,0000</t>
  </si>
  <si>
    <t xml:space="preserve"> 0020 16   C    SALR     SI0031110453         SALUS                                                                                                               05.02.2024       1850,0000       2080,0000                                                       2080,0000                                                                                                                                                                                                                   Salus d.d.                                                                       N                                                                                 0,0000          0,0000</t>
  </si>
  <si>
    <t xml:space="preserve"> 0020 16   C    SKDR     SI0031110164         KD                                                                                                                  16.11.2023                        600,0000                                                        600,0000                                                                                                                                                                                                                   KD d.d.                                                                          A                                                                                 0,0000          0,0000</t>
  </si>
  <si>
    <t xml:space="preserve"> 0020 16   C    TCRG     SI0031100637         TERME CATEZ                                                                                                         25.01.2024                         60,0000                                                         56,0000                                                                                                                                                                                                                   Terme Catez d.d.                                                                 A                                                                                 0,0000          0,0000</t>
  </si>
  <si>
    <t xml:space="preserve"> 0020 16   C    UKIG     SI0031108994         UNIOR                                                                                                               06.02.2024         11,0000         11,6000         11,4000         11,1000         11,4000         11,1000          131                                                                                                                                                                                                      Unior d.d.                                                                       N                      2                                          0,0015          0,9100          0,1000</t>
  </si>
  <si>
    <t xml:space="preserve"> 0020 16   C    VHDR     SI0021111313         VIPA HOLDING                                                                                                        15.12.2023                          0,3500                                                          0,4000                                                                                                                                                                                                                   Vipa Holding d.d.                                                                A                                                                                 0,0000          0,0000</t>
  </si>
  <si>
    <t xml:space="preserve"> 0020 16   P    PPDT     SI0021200884         PRVA GROUP                                                                                                          26.04.2023         29,2000                                                                         28,0000                                                                                                                                                                                                                   Skupina Prva d.d.                                                                A                                                                                 0,0000          0,0000</t>
  </si>
  <si>
    <t xml:space="preserve"> 0020 18   B    DRS1     SI0032102244         DARS 1. IZDAJA                                                                                                      19.10.2023                                                                                        101,0000                                                                                                                                                                                                                   Dars d.d.                                                                        N                                                                                 0,0000          0,0000</t>
  </si>
  <si>
    <t xml:space="preserve"> 0020 18   B    KDH3     SI0032103416         KD GROUP 3. IZDAJA                                                                                                  30.01.2024         90,0000        103,0000                                                         82,0100                                                                                                                                                                                                                   KD Group d.d.                                                                    N                                                                                 0,0000          0,0000</t>
  </si>
  <si>
    <t xml:space="preserve"> 0020 18   B    PET5     SI0032103747         PETROL 5. IZDAJA                                                                                                    27.12.2021                                                                                        102,2000                                                                                                                                                                                                                   Petrol d.d.                                                                      N                                                                                 0,0000          0,0000</t>
  </si>
  <si>
    <t xml:space="preserve"> 0020 18   B    RS79     SI0002103685         REPUBLIKA SLOVENIJA 79. IZDAJA                                                                                                                                                                                                                                                                                                                                                                                                                   Republika Slovenija                                                              N         V                                                                                             </t>
  </si>
  <si>
    <t xml:space="preserve"> 0020 18   B    RS80     SI0002103776         REPUBLIKA SLOVENIJA 80. IZDAJA                                                                                      19.12.2023                                                                                         93,7200                                                                                                                                                                                                                   Republika Slovenija                                                              N         V                                                                       0,0000          0,0000</t>
  </si>
  <si>
    <t xml:space="preserve"> 0020 18   B    RS81     SI0002103842         REPUBLIKA SLOVENIJA 81. IZDAJA                                                                                                                                                                                                                                                                                                                                                                                                                   Republika Slovenija                                                              N         V                                                                                             </t>
  </si>
  <si>
    <t xml:space="preserve"> 0020 18   B    RS82     SI0002103966         REPUBLIKA SLOVENIJA 82. IZDAJA                                                                                      12.12.2023                                                                                         85,3700                                                                                                                                                                                                                   Republika Slovenija                                                              N         V                                                                       0,0000          0,0000</t>
  </si>
  <si>
    <t xml:space="preserve"> 0020 18   B    RS89     SI0002104246         REPUBLIKA SLOVENIJA 89. IZDAJA                                                                                      10.11.2023                                                                                         92,7600                                                                                                                                                                                                                   Republika Slovenija                                                              N         V                                                                       0,0000          0,0000</t>
  </si>
  <si>
    <t xml:space="preserve"> 0020 18   B    RS93     SI0002104576         REPUBLIKA SLOVENIJA 93. IZDAJA                                                                                                                                                                                                                                                                                                                                                                                                                   Republika Slovenija                                                              N         V                                                                                             </t>
  </si>
  <si>
    <t xml:space="preserve"> 0020 18   B    SIJ8     SI0032104489         SIJ 7. IZDAJA                                                                                                                                                                                                                                                                                                                                                                                                                                    SIJ d.d.                                                                         N                                                                                                       </t>
  </si>
  <si>
    <t xml:space="preserve"> 0020 27   I    ICASH    HRICAMFEUMM1         INTERCAPITAL EURO MONEY MARKET UCITS ETF                                                                            30.01.2024                                                                                        100,9600                                                                                                                                                                                                                   Intercapital Asset Mngm                                                          N         V                                                                       0,0000          0,0000</t>
  </si>
  <si>
    <t xml:space="preserve"> 0020 27   I    ICBET    HRICAMFBETR5         INTERCAPITAL BET-TRN UCITS ETF                                                                                      30.01.2024                                                                                         12,5700                                                                                                                                                                                                                   Intercapital Asset Mngm                                                          N         V                                                                       0,0000          0,0000</t>
  </si>
  <si>
    <t xml:space="preserve"> 0020 27   I    ICCRO    HRICAMFC10B6         INTERCAPITAL CROBEX10tr UCITS ETF                                                                                   24.01.2024                                                                                         21,0200                                                                                                                                                                                                                   Intercapital Asset Mngm                                                          N         V                                                                       0,0000          0,0000</t>
  </si>
  <si>
    <t xml:space="preserve"> 0020 27   I    ICSLO    HRICAMFSBIB2         INTERCAPITAL SBITOP TR UCITS ETF                                                                                    06.02.2024                                         24,5400         24,5400         24,5400         24,5400           50                                                                                                                                                                                                      Intercapital Asset Mngm                                                          N         V            1                                          0,0012         10,5400          2,3400</t>
  </si>
  <si>
    <t xml:space="preserve"> 0020 18   D    DZ102    SI0002503348         DVANAJSTMESECNE ZM 102. IZDAJA                                                                                      15.11.2023                                                                                         98,8600                                                                                                                                                                                                                   Republika Slovenija                                                              N         V                                                                       0,0000          0,0000</t>
  </si>
  <si>
    <t xml:space="preserve"> 0020 18   D    DZ103    SI0002503421         DVANAJSTMESECNE ZM 103. IZDAJA                                                                                      07.11.2023         98,5000                                                                         98,2000                                                                                                                                                                                                                   Republika Slovenija                                                              N         V                                                                       0,0000          0,0000</t>
  </si>
  <si>
    <t xml:space="preserve"> 0020 18   D    DZ104    SI0002503454         DVANAJSTMESECNE ZM 104. IZDAJA                                                                                      15.11.2023                                                                                         98,0000                                                                                                                                                                                                                   Republika Slovenija                                                              N         V                                                                       0,0000          0,0000</t>
  </si>
  <si>
    <t xml:space="preserve"> 0020 18   D    DZ105    SI0002503496         DVANAJSTMESECNE ZM 105. IZDAJA                                                                                      27.11.2023                                                                                         97,8300                                                                                                                                                                                                                   Republika Slovenija                                                              N         V                                                                       0,0000          0,0000</t>
  </si>
  <si>
    <t xml:space="preserve"> 0020 18   D    DZ106    SI0002503538         DVANAJSTMESECNE ZM 106. IZDAJA                                                                                      06.02.2024                                         97,9800         97,9800         97,9800         97,9800           39                                                                                                                                                                                                      Republika Slovenija                                                              N         V            1                                          0,0382         -0,0200         -0,0200</t>
  </si>
  <si>
    <t xml:space="preserve"> 0020 18   D    DZ107    SI0002503595         DVANAJSTMESECNE ZM 107. IZDAJA                                                                                                                                                                                                                                                                                                                                                                                                                   Republika Slovenija                                                              N                                                                                                       </t>
  </si>
  <si>
    <t xml:space="preserve"> 0020 18   D    OZ18     SI0002104337         OSEMNAJSTMESECNE ZM 18. IZDAJA                                                                                      29.11.2023                                                                                         97,0900                                                                                                                                                                                                                   Republika Slovenija                                                              N         V                                                                       0,0000          0,0000</t>
  </si>
  <si>
    <t xml:space="preserve"> 0020 18   D    SZ140    SI0002503553         SESTMESECNE ZM 140. IZDAJA                                                                                          05.12.2023                                                                                         98,7400                                                                                                                                                                                                                   Republika Slovenija                                                              N                                                                                 0,0000          0,0000</t>
  </si>
  <si>
    <t xml:space="preserve"> 0020 18   D    SZ141    SI0002503587         SESTMESECNE ZM 141. IZDAJA                                                                                                                                                                                                                                                                                                                                                                                                                       Republika Slovenija                                                              N                                                                                                       </t>
  </si>
  <si>
    <t xml:space="preserve"> 0020 18   D    TZ212    SI0002503579         TRIMESECNE ZM 212. IZDAJA                                                                                                                                                                                                                                                                                                                                                                                                                        Republika Slovenija                                                              N                                                                                                       </t>
  </si>
  <si>
    <t>BTRN</t>
  </si>
  <si>
    <t>SI0031118084</t>
  </si>
  <si>
    <t>BUY 2 RENT, REDNE PRINOSNIŠKE</t>
  </si>
  <si>
    <t>BTRR</t>
  </si>
  <si>
    <t>SI0031118068</t>
  </si>
  <si>
    <t>DZ106</t>
  </si>
  <si>
    <t>SI0002503538</t>
  </si>
  <si>
    <t>DVANAJSTMESEČNA ZAKLADNA MENICA 12/09/2024</t>
  </si>
  <si>
    <t>DZ107</t>
  </si>
  <si>
    <t>SI0002503595</t>
  </si>
  <si>
    <t>DVANAJSTMESEČNA ZAKLADNA MENICA 09/01/2025</t>
  </si>
  <si>
    <t>ERK01</t>
  </si>
  <si>
    <t>SI0032503565</t>
  </si>
  <si>
    <t>ERGOPHARMA, KOMERCIALNI ZAPIS  26/11/2024</t>
  </si>
  <si>
    <t>GB02</t>
  </si>
  <si>
    <t>SI0022104499</t>
  </si>
  <si>
    <t>GB, KRANJ, OBVEZNICE 2. IZDAJE 22/11/2027</t>
  </si>
  <si>
    <t>ICASH</t>
  </si>
  <si>
    <t>HRICAMFEUMM1</t>
  </si>
  <si>
    <t>INTERCAPITAL EURO MONEY MARKET UCITS ETF</t>
  </si>
  <si>
    <t>ICBET</t>
  </si>
  <si>
    <t>HRICAMFBETR5</t>
  </si>
  <si>
    <t>INTERCAPITAL BET-TRN UCITS ETF</t>
  </si>
  <si>
    <t>KKK4</t>
  </si>
  <si>
    <t>SI0032104554</t>
  </si>
  <si>
    <t>KOSTAK, OBVEZNICE 4. IZDAJE 22/12/2026</t>
  </si>
  <si>
    <t>KZTN</t>
  </si>
  <si>
    <t>SI0031118035</t>
  </si>
  <si>
    <t>KOVINTRADE, REDNE</t>
  </si>
  <si>
    <t>OZ19</t>
  </si>
  <si>
    <t>SI0002104477</t>
  </si>
  <si>
    <t>OSEMNAJSTMESEČNA ZAKLADNA MENICA 10/04/2025</t>
  </si>
  <si>
    <t>PLC10</t>
  </si>
  <si>
    <t>SI0032104505</t>
  </si>
  <si>
    <t>ELEVATE, OBVEZNICE 26/10/2025</t>
  </si>
  <si>
    <t>PLC11</t>
  </si>
  <si>
    <t>SI0032104513</t>
  </si>
  <si>
    <t>ELEVATE, OBVEZNICE 28/11/2025</t>
  </si>
  <si>
    <t>PLC12</t>
  </si>
  <si>
    <t>SI0032104547</t>
  </si>
  <si>
    <t>ELEVATE, OBVEZNICE 28/12/2025</t>
  </si>
  <si>
    <t>PLC13</t>
  </si>
  <si>
    <t>SI0032104562</t>
  </si>
  <si>
    <t>ELEVATE, OBVEZNICE 29/01/2026</t>
  </si>
  <si>
    <t>PLC14</t>
  </si>
  <si>
    <t>SI0032104604</t>
  </si>
  <si>
    <t>PLC6</t>
  </si>
  <si>
    <t>SI0032104380</t>
  </si>
  <si>
    <t>ELEVATE, OBVEZNICE 6. IZDAJE 19/09/2027</t>
  </si>
  <si>
    <t>PLC7</t>
  </si>
  <si>
    <t>SI0032104398</t>
  </si>
  <si>
    <t>ELEVATE, OBVEZNICE 7. IZDAJE 19/09/2026</t>
  </si>
  <si>
    <t>PLC8</t>
  </si>
  <si>
    <t>SI0032104414</t>
  </si>
  <si>
    <t>ELEVATE, OBVEZNICE 8. IZDAJE 03/10/2025</t>
  </si>
  <si>
    <t>PLC9</t>
  </si>
  <si>
    <t>SI0032104463</t>
  </si>
  <si>
    <t>ELEVATE, OBVEZNICE 15/11/2025</t>
  </si>
  <si>
    <t>RS92</t>
  </si>
  <si>
    <t>SI0002104444</t>
  </si>
  <si>
    <t>SLOREP VARI 13/09/34</t>
  </si>
  <si>
    <t>RS93</t>
  </si>
  <si>
    <t>SI0002104576</t>
  </si>
  <si>
    <t>SLOREP 3.000 10/03/34</t>
  </si>
  <si>
    <t>SIJ8</t>
  </si>
  <si>
    <t>SI0032104489</t>
  </si>
  <si>
    <t>SIJ, OBVEZNICE 02/11/2026</t>
  </si>
  <si>
    <t>SZ139</t>
  </si>
  <si>
    <t>SI0002503520</t>
  </si>
  <si>
    <t>ŠESTMESEČNA ZAKLADNA MENICA 14/03/2024</t>
  </si>
  <si>
    <t>SZ140</t>
  </si>
  <si>
    <t>SI0002503553</t>
  </si>
  <si>
    <t>ŠESTMESEČNA ZAKLADNA MENICA 11/04/2024</t>
  </si>
  <si>
    <t>SZ141</t>
  </si>
  <si>
    <t>SI0002503587</t>
  </si>
  <si>
    <t>ŠESTMESEČNA ZAKLADNA MENICA 11/07/2024</t>
  </si>
  <si>
    <t>TZ212</t>
  </si>
  <si>
    <t>SI0002503579</t>
  </si>
  <si>
    <t>TRIMESEČNA ZAKLADNA MENICA 11/04/2024</t>
  </si>
  <si>
    <t>UIN3</t>
  </si>
  <si>
    <t>SI0032104406</t>
  </si>
  <si>
    <t>U-INVEST, OBVEZNICE 3. IZDAJE 19/09/2025</t>
  </si>
  <si>
    <t>UIN4</t>
  </si>
  <si>
    <t>SI0032104422</t>
  </si>
  <si>
    <t>U-INVEST, OBVEZNICE 4. IZDAJE 17/10/2025</t>
  </si>
  <si>
    <t>UIN5</t>
  </si>
  <si>
    <t>SI0032104455</t>
  </si>
  <si>
    <t>U-INVEST, OBVEZNICE 5. IZDAJE 25/10/2025</t>
  </si>
  <si>
    <t>VA03</t>
  </si>
  <si>
    <t>SI0032104539</t>
  </si>
  <si>
    <t>VALIANT, OBVEZNICE 3. IZDAJE 22/06/2027</t>
  </si>
  <si>
    <t>VDKG</t>
  </si>
  <si>
    <t>SI0031118043</t>
  </si>
  <si>
    <t>ZEBR</t>
  </si>
  <si>
    <t>SI0031118050</t>
  </si>
  <si>
    <t>ZEBRA BI, REDNE</t>
  </si>
  <si>
    <t/>
  </si>
  <si>
    <t>v1.94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</si>
</sst>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00"/>
    <numFmt numFmtId="166" formatCode="#,##0.00\ &quot;€&quot;"/>
  </numFmts>
  <fonts count="12" x14ac:knownFonts="1">
    <font>
      <sz val="10"/>
      <color theme="1"/>
      <name val="Arial"/>
      <family val="2"/>
      <charset val="238"/>
    </font>
    <font>
      <b/>
      <sz val="10"/>
      <color theme="1"/>
      <name val="Arial"/>
      <family val="2"/>
      <charset val="238"/>
    </font>
    <font>
      <sz val="10"/>
      <color theme="1"/>
      <name val="Calibri"/>
      <family val="2"/>
      <charset val="238"/>
      <scheme val="minor"/>
    </font>
    <font>
      <sz val="6"/>
      <color theme="1"/>
      <name val="Calibri"/>
      <family val="2"/>
      <charset val="238"/>
      <scheme val="minor"/>
    </font>
    <font>
      <sz val="10"/>
      <color theme="1"/>
      <name val="Corporative TAB for BKS"/>
      <charset val="238"/>
    </font>
    <font>
      <sz val="9"/>
      <color theme="1"/>
      <name val="Corporative TAB for BKS"/>
      <charset val="238"/>
    </font>
    <font>
      <sz val="11"/>
      <color theme="1"/>
      <name val="Corporative TAB for BKS"/>
      <charset val="238"/>
    </font>
    <font>
      <sz val="8"/>
      <color rgb="FFFF0000"/>
      <name val="Corporative TAB for BKS"/>
      <charset val="238"/>
    </font>
    <font>
      <b/>
      <sz val="12"/>
      <color theme="1"/>
      <name val="Corporative TAB for BKS"/>
      <charset val="238"/>
    </font>
    <font>
      <b/>
      <sz val="11"/>
      <color theme="1"/>
      <name val="Corporative TAB for BKS"/>
      <charset val="238"/>
    </font>
    <font>
      <b/>
      <sz val="10"/>
      <color theme="1"/>
      <name val="Corporative TAB for BKS"/>
      <charset val="238"/>
    </font>
    <font>
      <b/>
      <sz val="14"/>
      <color theme="1"/>
      <name val="Corporative TAB for BKS Blk"/>
      <charset val="23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4" fontId="0" fillId="0" borderId="0" xfId="0" applyNumberFormat="1"/>
    <xf numFmtId="3" fontId="0" fillId="0" borderId="0" xfId="0" applyNumberFormat="1"/>
    <xf numFmtId="164" fontId="0" fillId="0" borderId="0" xfId="0" applyNumberFormat="1"/>
    <xf numFmtId="165" fontId="0" fillId="0" borderId="0" xfId="0" applyNumberFormat="1"/>
    <xf numFmtId="0" fontId="0" fillId="2" borderId="0" xfId="0" applyFill="1"/>
    <xf numFmtId="164" fontId="0" fillId="2" borderId="0" xfId="0" applyNumberFormat="1" applyFill="1"/>
    <xf numFmtId="0" fontId="0" fillId="0" borderId="0" xfId="0" quotePrefix="1"/>
    <xf numFmtId="0" fontId="1" fillId="0" borderId="0" xfId="0" applyFont="1"/>
    <xf numFmtId="0" fontId="0" fillId="2" borderId="0" xfId="0" quotePrefix="1" applyFill="1"/>
    <xf numFmtId="0" fontId="2" fillId="0" borderId="0" xfId="0" applyFont="1"/>
    <xf numFmtId="3" fontId="0" fillId="2" borderId="0" xfId="0" quotePrefix="1" applyNumberFormat="1" applyFill="1"/>
    <xf numFmtId="0" fontId="3" fillId="0" borderId="0" xfId="0" applyFont="1"/>
    <xf numFmtId="0" fontId="4" fillId="0" borderId="0" xfId="0" applyFont="1"/>
    <xf numFmtId="0" fontId="5" fillId="0" borderId="0" xfId="0" applyFont="1"/>
    <xf numFmtId="3" fontId="6" fillId="0" borderId="1" xfId="0" applyNumberFormat="1" applyFont="1" applyBorder="1" applyAlignment="1" applyProtection="1">
      <alignment horizontal="left"/>
      <protection locked="0"/>
    </xf>
    <xf numFmtId="3" fontId="7" fillId="0" borderId="0" xfId="0" applyNumberFormat="1" applyFont="1"/>
    <xf numFmtId="166" fontId="4" fillId="0" borderId="0" xfId="0" applyNumberFormat="1" applyFont="1" applyAlignment="1">
      <alignment horizontal="right"/>
    </xf>
    <xf numFmtId="0" fontId="8" fillId="0" borderId="0" xfId="0" quotePrefix="1" applyFont="1" applyAlignment="1">
      <alignment horizontal="left" wrapText="1"/>
    </xf>
    <xf numFmtId="0" fontId="6" fillId="0" borderId="0" xfId="0" applyFont="1"/>
    <xf numFmtId="0" fontId="8" fillId="0" borderId="0" xfId="0" applyFont="1" applyAlignment="1">
      <alignment horizontal="left" wrapText="1"/>
    </xf>
    <xf numFmtId="0" fontId="10" fillId="0" borderId="0" xfId="0" applyFont="1"/>
    <xf numFmtId="0" fontId="10" fillId="0" borderId="0" xfId="0" quotePrefix="1" applyFont="1" applyAlignment="1">
      <alignment horizontal="left" wrapText="1"/>
    </xf>
    <xf numFmtId="0" fontId="11" fillId="0" borderId="0" xfId="0" applyFont="1" applyAlignment="1">
      <alignment horizontal="center" wrapText="1"/>
    </xf>
    <xf numFmtId="0" fontId="11" fillId="0" borderId="0" xfId="0" applyFont="1" applyAlignment="1">
      <alignment horizontal="center"/>
    </xf>
    <xf numFmtId="0" fontId="5" fillId="0" borderId="0" xfId="0" applyFont="1" applyAlignment="1">
      <alignment horizontal="center"/>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166" fontId="4" fillId="0" borderId="2" xfId="0" applyNumberFormat="1" applyFont="1" applyBorder="1" applyAlignment="1">
      <alignment horizontal="right"/>
    </xf>
    <xf numFmtId="166" fontId="4" fillId="0" borderId="4" xfId="0" applyNumberFormat="1" applyFont="1" applyBorder="1" applyAlignment="1">
      <alignment horizontal="right"/>
    </xf>
    <xf numFmtId="0" fontId="9" fillId="0" borderId="0" xfId="0" applyFont="1" applyAlignment="1">
      <alignment horizontal="left" wrapText="1"/>
    </xf>
    <xf numFmtId="0" fontId="9" fillId="0" borderId="0" xfId="0" quotePrefix="1" applyFont="1" applyAlignment="1">
      <alignment horizontal="left" wrapText="1"/>
    </xf>
    <xf numFmtId="0" fontId="5" fillId="0" borderId="0" xfId="0" applyFont="1" applyAlignment="1">
      <alignment horizontal="left"/>
    </xf>
    <xf numFmtId="3" fontId="6" fillId="0" borderId="0" xfId="0" applyNumberFormat="1" applyFont="1" applyAlignment="1" applyProtection="1">
      <alignment horizontal="left"/>
      <protection locked="0"/>
    </xf>
    <xf numFmtId="0" fontId="5" fillId="0" borderId="0" xfId="0" applyFont="1" applyAlignment="1">
      <alignment horizontal="left" vertical="top" wrapText="1"/>
    </xf>
    <xf numFmtId="0" fontId="4" fillId="0" borderId="0" xfId="0" applyFont="1" applyAlignment="1">
      <alignment horizontal="left"/>
    </xf>
    <xf numFmtId="166" fontId="10" fillId="0" borderId="2" xfId="0" applyNumberFormat="1" applyFont="1" applyBorder="1" applyAlignment="1">
      <alignment horizontal="right"/>
    </xf>
    <xf numFmtId="166" fontId="10" fillId="0" borderId="4" xfId="0" applyNumberFormat="1" applyFont="1" applyBorder="1" applyAlignment="1">
      <alignment horizontal="right"/>
    </xf>
    <xf numFmtId="0" fontId="0" fillId="0" borderId="0" xfId="0" applyFont="1" applyFill="1"/>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3" dropStyle="combo" dx="16" fmlaLink="Formule!$H$42" fmlaRange="Formule!$G$43:$G$4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571500</xdr:colOff>
          <xdr:row>9</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95250</xdr:colOff>
      <xdr:row>0</xdr:row>
      <xdr:rowOff>142875</xdr:rowOff>
    </xdr:from>
    <xdr:to>
      <xdr:col>8</xdr:col>
      <xdr:colOff>390525</xdr:colOff>
      <xdr:row>3</xdr:row>
      <xdr:rowOff>9525</xdr:rowOff>
    </xdr:to>
    <xdr:pic>
      <xdr:nvPicPr>
        <xdr:cNvPr id="4" name="Grafik 15" descr="image00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142875"/>
          <a:ext cx="15144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TStecajEUR" refreshOnLoad="1" growShrinkType="overwriteClear" preserveFormatting="0" connectionId="1" xr16:uid="{C419AAB1-C807-418F-88E4-67AE1767A188}"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I55"/>
  <sheetViews>
    <sheetView showGridLines="0" tabSelected="1" zoomScaleNormal="100" zoomScaleSheetLayoutView="100" workbookViewId="0">
      <selection activeCell="A9" sqref="A9:C9"/>
    </sheetView>
  </sheetViews>
  <sheetFormatPr defaultRowHeight="12.75" x14ac:dyDescent="0.2"/>
  <cols>
    <col min="1" max="4" width="9.140625" style="10"/>
    <col min="5" max="5" width="11.140625" style="10" customWidth="1"/>
    <col min="6" max="6" width="15.28515625" style="10" customWidth="1"/>
    <col min="7" max="7" width="9.140625" style="10" customWidth="1"/>
    <col min="8" max="8" width="9.140625" style="10"/>
    <col min="9" max="9" width="8.42578125" style="10" customWidth="1"/>
    <col min="10" max="16384" width="9.140625" style="10"/>
  </cols>
  <sheetData>
    <row r="3" spans="1:9" ht="7.5" customHeight="1" x14ac:dyDescent="0.2"/>
    <row r="4" spans="1:9" x14ac:dyDescent="0.2">
      <c r="A4" s="23" t="s">
        <v>682</v>
      </c>
      <c r="B4" s="24"/>
      <c r="C4" s="24"/>
      <c r="D4" s="24"/>
      <c r="E4" s="24"/>
      <c r="F4" s="24"/>
      <c r="G4" s="24"/>
      <c r="H4" s="24"/>
      <c r="I4" s="24"/>
    </row>
    <row r="5" spans="1:9" x14ac:dyDescent="0.2">
      <c r="A5" s="24"/>
      <c r="B5" s="24"/>
      <c r="C5" s="24"/>
      <c r="D5" s="24"/>
      <c r="E5" s="24"/>
      <c r="F5" s="24"/>
      <c r="G5" s="24"/>
      <c r="H5" s="24"/>
      <c r="I5" s="24"/>
    </row>
    <row r="6" spans="1:9" ht="27.75" customHeight="1" x14ac:dyDescent="0.2">
      <c r="A6" s="24"/>
      <c r="B6" s="24"/>
      <c r="C6" s="24"/>
      <c r="D6" s="24"/>
      <c r="E6" s="24"/>
      <c r="F6" s="24"/>
      <c r="G6" s="24"/>
      <c r="H6" s="24"/>
      <c r="I6" s="24"/>
    </row>
    <row r="7" spans="1:9" x14ac:dyDescent="0.2">
      <c r="A7" s="13"/>
      <c r="B7" s="13"/>
      <c r="C7" s="13"/>
      <c r="D7" s="13"/>
      <c r="E7" s="13"/>
      <c r="F7" s="13"/>
      <c r="G7" s="13"/>
      <c r="H7" s="13"/>
      <c r="I7" s="13"/>
    </row>
    <row r="8" spans="1:9" x14ac:dyDescent="0.2">
      <c r="A8" s="25" t="s">
        <v>683</v>
      </c>
      <c r="B8" s="25"/>
      <c r="C8" s="25"/>
      <c r="D8" s="14"/>
      <c r="E8" s="14" t="s">
        <v>656</v>
      </c>
      <c r="F8" s="13"/>
      <c r="G8" s="33" t="s">
        <v>745</v>
      </c>
      <c r="H8" s="33"/>
      <c r="I8" s="13"/>
    </row>
    <row r="9" spans="1:9" ht="15.75" customHeight="1" x14ac:dyDescent="0.2">
      <c r="A9" s="26"/>
      <c r="B9" s="27"/>
      <c r="C9" s="28"/>
      <c r="D9" s="13"/>
      <c r="E9" s="15"/>
      <c r="F9" s="13"/>
      <c r="G9" s="34"/>
      <c r="H9" s="34"/>
      <c r="I9" s="13"/>
    </row>
    <row r="10" spans="1:9" x14ac:dyDescent="0.2">
      <c r="A10" s="13"/>
      <c r="B10" s="16" t="str">
        <f>IF(Formule!H2="DA","Prosimo vnesite pravilno oznako vrednostnega papirja!",IF(Formule!I2="D","Natečene obresti niso upoštevane pri izračunu vrednosti obveznice!",""))</f>
        <v/>
      </c>
      <c r="C10" s="13"/>
      <c r="D10" s="13"/>
      <c r="E10" s="13"/>
      <c r="F10" s="13"/>
      <c r="G10" s="13"/>
      <c r="H10" s="13"/>
      <c r="I10" s="13"/>
    </row>
    <row r="11" spans="1:9" ht="12.75" customHeight="1" x14ac:dyDescent="0.2">
      <c r="A11" s="31" t="str">
        <f ca="1">"Izračun na dan "&amp;TEXT(TODAY(),"DD. MM. YYYY")&amp;Formule!A40</f>
        <v>Izračun na dan 07. 02. 2024, ki je pripravljen po spodaj navedenih za vas relevantnih postavkah trenutno veljavne Tarife opravljanja investicijskih storitev in poslov BKS Bank in Informacij o stroških trgovanja na Ljubljanski borzi, stroških KDD ter stroških trgovanja na tujih borzah:</v>
      </c>
      <c r="B11" s="31"/>
      <c r="C11" s="31"/>
      <c r="D11" s="31"/>
      <c r="E11" s="31"/>
      <c r="F11" s="31"/>
      <c r="G11" s="31"/>
      <c r="H11" s="31"/>
      <c r="I11" s="31"/>
    </row>
    <row r="12" spans="1:9" ht="12.75" customHeight="1" x14ac:dyDescent="0.2">
      <c r="A12" s="31"/>
      <c r="B12" s="31"/>
      <c r="C12" s="31"/>
      <c r="D12" s="31"/>
      <c r="E12" s="31"/>
      <c r="F12" s="31"/>
      <c r="G12" s="31"/>
      <c r="H12" s="31"/>
      <c r="I12" s="31"/>
    </row>
    <row r="13" spans="1:9" ht="35.25" customHeight="1" x14ac:dyDescent="0.2">
      <c r="A13" s="31"/>
      <c r="B13" s="31"/>
      <c r="C13" s="31"/>
      <c r="D13" s="31"/>
      <c r="E13" s="31"/>
      <c r="F13" s="31"/>
      <c r="G13" s="31"/>
      <c r="H13" s="31"/>
      <c r="I13" s="31"/>
    </row>
    <row r="14" spans="1:9" ht="9.9499999999999993" customHeight="1" x14ac:dyDescent="0.2">
      <c r="A14" s="13"/>
      <c r="B14" s="13"/>
      <c r="C14" s="13"/>
      <c r="D14" s="13"/>
      <c r="E14" s="13"/>
      <c r="F14" s="13"/>
      <c r="G14" s="13"/>
      <c r="H14" s="17"/>
      <c r="I14" s="17"/>
    </row>
    <row r="15" spans="1:9" ht="15.75" customHeight="1" x14ac:dyDescent="0.2">
      <c r="A15" s="32" t="s">
        <v>706</v>
      </c>
      <c r="B15" s="32"/>
      <c r="C15" s="32"/>
      <c r="D15" s="32"/>
      <c r="E15" s="32"/>
      <c r="F15" s="32"/>
      <c r="G15" s="32"/>
      <c r="H15" s="32"/>
      <c r="I15" s="32"/>
    </row>
    <row r="16" spans="1:9" ht="9.9499999999999993" customHeight="1" x14ac:dyDescent="0.2">
      <c r="A16" s="18"/>
      <c r="B16" s="18"/>
      <c r="C16" s="18"/>
      <c r="D16" s="18"/>
      <c r="E16" s="18"/>
      <c r="F16" s="18"/>
      <c r="G16" s="18"/>
      <c r="H16" s="18"/>
      <c r="I16" s="18"/>
    </row>
    <row r="17" spans="1:9" ht="15.75" customHeight="1" x14ac:dyDescent="0.2">
      <c r="A17" s="13" t="s">
        <v>744</v>
      </c>
      <c r="B17" s="13"/>
      <c r="C17" s="13"/>
      <c r="D17" s="13"/>
      <c r="E17" s="13"/>
      <c r="F17" s="13"/>
      <c r="G17" s="13"/>
      <c r="H17" s="29" t="str">
        <f>IF(A9="","0,00 EUR     ",IF(Formule!H2="DA","0,00 EUR     ",TEXT(Formule!A10,"#.##0,00")&amp;" EUR     "))</f>
        <v xml:space="preserve">0,00 EUR     </v>
      </c>
      <c r="I17" s="30"/>
    </row>
    <row r="18" spans="1:9" ht="12.75" customHeight="1" x14ac:dyDescent="0.2">
      <c r="A18" s="22"/>
      <c r="B18" s="22"/>
      <c r="C18" s="22"/>
      <c r="D18" s="22"/>
      <c r="E18" s="22"/>
      <c r="F18" s="22"/>
      <c r="G18" s="22"/>
      <c r="H18" s="22"/>
      <c r="I18" s="22"/>
    </row>
    <row r="19" spans="1:9" ht="15.75" hidden="1" customHeight="1" x14ac:dyDescent="0.2">
      <c r="A19" s="13" t="s">
        <v>684</v>
      </c>
      <c r="B19" s="13"/>
      <c r="C19" s="13"/>
      <c r="D19" s="13"/>
      <c r="E19" s="13"/>
      <c r="F19" s="13"/>
      <c r="G19" s="13"/>
      <c r="H19" s="29" t="str">
        <f>IF(A9="","0,00 EUR     ",IF(Formule!H2="DA","0,00 EUR     ","0,00 EUR     "))</f>
        <v xml:space="preserve">0,00 EUR     </v>
      </c>
      <c r="I19" s="30"/>
    </row>
    <row r="20" spans="1:9" hidden="1" x14ac:dyDescent="0.2">
      <c r="A20" s="13"/>
      <c r="B20" s="13"/>
      <c r="C20" s="13"/>
      <c r="D20" s="13"/>
      <c r="E20" s="13"/>
      <c r="F20" s="13"/>
      <c r="G20" s="13"/>
      <c r="H20" s="17"/>
      <c r="I20" s="17"/>
    </row>
    <row r="21" spans="1:9" ht="15.75" customHeight="1" x14ac:dyDescent="0.2">
      <c r="A21" s="36" t="s">
        <v>691</v>
      </c>
      <c r="B21" s="36"/>
      <c r="C21" s="36"/>
      <c r="D21" s="36"/>
      <c r="E21" s="36"/>
      <c r="F21" s="36"/>
      <c r="G21" s="36"/>
      <c r="H21" s="29" t="str">
        <f>TEXT(Formule!A16,"#.##0,00")&amp;" EUR     "</f>
        <v xml:space="preserve">0,00 EUR     </v>
      </c>
      <c r="I21" s="30"/>
    </row>
    <row r="22" spans="1:9" x14ac:dyDescent="0.2">
      <c r="A22" s="13"/>
      <c r="B22" s="13"/>
      <c r="C22" s="13"/>
      <c r="D22" s="13"/>
      <c r="E22" s="13"/>
      <c r="F22" s="13"/>
      <c r="G22" s="13"/>
      <c r="H22" s="17"/>
      <c r="I22" s="17"/>
    </row>
    <row r="23" spans="1:9" ht="15.75" customHeight="1" x14ac:dyDescent="0.2">
      <c r="A23" s="13" t="s">
        <v>702</v>
      </c>
      <c r="B23" s="13"/>
      <c r="C23" s="13"/>
      <c r="D23" s="13"/>
      <c r="E23" s="13"/>
      <c r="F23" s="13"/>
      <c r="G23" s="13"/>
      <c r="H23" s="29" t="str">
        <f>TEXT(Formule!A18,"#.##0,00")&amp;" EUR     "</f>
        <v xml:space="preserve">0,00 EUR     </v>
      </c>
      <c r="I23" s="30"/>
    </row>
    <row r="24" spans="1:9" ht="14.25" x14ac:dyDescent="0.2">
      <c r="A24" s="19" t="s">
        <v>747</v>
      </c>
      <c r="B24" s="13"/>
      <c r="C24" s="13"/>
      <c r="D24" s="13"/>
      <c r="E24" s="13"/>
      <c r="F24" s="13"/>
      <c r="G24" s="13"/>
      <c r="H24" s="17"/>
      <c r="I24" s="17"/>
    </row>
    <row r="25" spans="1:9" ht="9.9499999999999993" customHeight="1" x14ac:dyDescent="0.2">
      <c r="A25" s="19"/>
      <c r="B25" s="13"/>
      <c r="C25" s="13"/>
      <c r="D25" s="13"/>
      <c r="E25" s="13"/>
      <c r="F25" s="13"/>
      <c r="G25" s="13"/>
      <c r="H25" s="17"/>
      <c r="I25" s="17"/>
    </row>
    <row r="26" spans="1:9" ht="15.75" customHeight="1" x14ac:dyDescent="0.2">
      <c r="A26" s="32" t="s">
        <v>709</v>
      </c>
      <c r="B26" s="31"/>
      <c r="C26" s="31"/>
      <c r="D26" s="31"/>
      <c r="E26" s="31"/>
      <c r="F26" s="31"/>
      <c r="G26" s="31"/>
      <c r="H26" s="31"/>
      <c r="I26" s="31"/>
    </row>
    <row r="27" spans="1:9" ht="12.75" customHeight="1" x14ac:dyDescent="0.2">
      <c r="A27" s="31"/>
      <c r="B27" s="31"/>
      <c r="C27" s="31"/>
      <c r="D27" s="31"/>
      <c r="E27" s="31"/>
      <c r="F27" s="31"/>
      <c r="G27" s="31"/>
      <c r="H27" s="31"/>
      <c r="I27" s="31"/>
    </row>
    <row r="28" spans="1:9" ht="9.9499999999999993" customHeight="1" x14ac:dyDescent="0.2">
      <c r="A28" s="20"/>
      <c r="B28" s="20"/>
      <c r="C28" s="20"/>
      <c r="D28" s="20"/>
      <c r="E28" s="20"/>
      <c r="F28" s="20"/>
      <c r="G28" s="20"/>
      <c r="H28" s="20"/>
      <c r="I28" s="20"/>
    </row>
    <row r="29" spans="1:9" ht="15.75" customHeight="1" x14ac:dyDescent="0.2">
      <c r="A29" s="13" t="s">
        <v>707</v>
      </c>
      <c r="B29" s="13"/>
      <c r="C29" s="13"/>
      <c r="D29" s="13"/>
      <c r="E29" s="13"/>
      <c r="F29" s="13"/>
      <c r="G29" s="13"/>
      <c r="H29" s="29" t="str">
        <f>IF(A9="","0,00 EUR     ",IF(Formule!H2="DA","0,00 EUR     ","2,70 EUR     "))</f>
        <v xml:space="preserve">0,00 EUR     </v>
      </c>
      <c r="I29" s="30"/>
    </row>
    <row r="30" spans="1:9" ht="12.75" customHeight="1" x14ac:dyDescent="0.2">
      <c r="A30" s="13"/>
      <c r="B30" s="13"/>
      <c r="C30" s="13"/>
      <c r="D30" s="13"/>
      <c r="E30" s="13"/>
      <c r="F30" s="13"/>
      <c r="G30" s="13"/>
      <c r="H30" s="17"/>
      <c r="I30" s="17"/>
    </row>
    <row r="31" spans="1:9" ht="15.75" customHeight="1" x14ac:dyDescent="0.2">
      <c r="A31" s="13" t="s">
        <v>746</v>
      </c>
      <c r="B31" s="13"/>
      <c r="C31" s="13"/>
      <c r="D31" s="13"/>
      <c r="E31" s="13"/>
      <c r="F31" s="13"/>
      <c r="G31" s="13"/>
      <c r="H31" s="29" t="str">
        <f>IF(A9="","0,00 EUR     ",IF(Formule!H2="DA","0,00 EUR     ","4,80 EUR     "))</f>
        <v xml:space="preserve">0,00 EUR     </v>
      </c>
      <c r="I31" s="30"/>
    </row>
    <row r="32" spans="1:9" ht="12.75" customHeight="1" x14ac:dyDescent="0.2">
      <c r="A32" s="13"/>
      <c r="B32" s="13"/>
      <c r="C32" s="13"/>
      <c r="D32" s="13"/>
      <c r="E32" s="13"/>
      <c r="F32" s="13"/>
      <c r="G32" s="13"/>
      <c r="H32" s="17"/>
      <c r="I32" s="17"/>
    </row>
    <row r="33" spans="1:9" ht="15.75" customHeight="1" x14ac:dyDescent="0.2">
      <c r="A33" s="36" t="s">
        <v>708</v>
      </c>
      <c r="B33" s="36"/>
      <c r="C33" s="36"/>
      <c r="D33" s="36"/>
      <c r="E33" s="36"/>
      <c r="F33" s="36"/>
      <c r="G33" s="36"/>
      <c r="H33" s="29" t="str">
        <f>TEXT(Formule!A17,"#.##0,00")&amp;" EUR     "</f>
        <v xml:space="preserve">0,00 EUR     </v>
      </c>
      <c r="I33" s="30"/>
    </row>
    <row r="34" spans="1:9" ht="9.9499999999999993" customHeight="1" x14ac:dyDescent="0.2">
      <c r="A34" s="13"/>
      <c r="B34" s="13"/>
      <c r="C34" s="13"/>
      <c r="D34" s="13"/>
      <c r="E34" s="13"/>
      <c r="F34" s="13"/>
      <c r="G34" s="13"/>
      <c r="H34" s="17"/>
      <c r="I34" s="17"/>
    </row>
    <row r="35" spans="1:9" ht="15.75" customHeight="1" x14ac:dyDescent="0.2">
      <c r="A35" s="21" t="s">
        <v>685</v>
      </c>
      <c r="B35" s="21"/>
      <c r="C35" s="21"/>
      <c r="D35" s="13"/>
      <c r="E35" s="13"/>
      <c r="F35" s="13"/>
      <c r="G35" s="13"/>
      <c r="H35" s="37" t="str">
        <f>IF(A9="","0,00 EUR     ",IF(Formule!H2="DA","0,00 EUR     ",TEXT(Formule!A10+Formule!A16+Formule!A17+Formule!A18+0+2.7+4.8,"#.##0,00")&amp;" EUR     "))</f>
        <v xml:space="preserve">0,00 EUR     </v>
      </c>
      <c r="I35" s="38"/>
    </row>
    <row r="36" spans="1:9" x14ac:dyDescent="0.2">
      <c r="A36" s="13"/>
      <c r="B36" s="13"/>
      <c r="C36" s="13"/>
      <c r="D36" s="13"/>
      <c r="E36" s="13"/>
      <c r="F36" s="13"/>
      <c r="G36" s="13"/>
      <c r="H36" s="13"/>
      <c r="I36" s="13"/>
    </row>
    <row r="37" spans="1:9" ht="15.75" customHeight="1" x14ac:dyDescent="0.2">
      <c r="A37" s="21" t="s">
        <v>686</v>
      </c>
      <c r="B37" s="13"/>
      <c r="C37" s="13"/>
      <c r="D37" s="13"/>
      <c r="E37" s="13"/>
      <c r="F37" s="13"/>
      <c r="G37" s="13"/>
      <c r="H37" s="13"/>
      <c r="I37" s="13"/>
    </row>
    <row r="38" spans="1:9" ht="12.75" customHeight="1" x14ac:dyDescent="0.2">
      <c r="A38" s="35" t="s">
        <v>694</v>
      </c>
      <c r="B38" s="35"/>
      <c r="C38" s="35"/>
      <c r="D38" s="35"/>
      <c r="E38" s="35"/>
      <c r="F38" s="35"/>
      <c r="G38" s="35"/>
      <c r="H38" s="35"/>
      <c r="I38" s="35"/>
    </row>
    <row r="39" spans="1:9" x14ac:dyDescent="0.2">
      <c r="A39" s="13"/>
      <c r="B39" s="13"/>
      <c r="C39" s="13"/>
      <c r="D39" s="13"/>
      <c r="E39" s="13"/>
      <c r="F39" s="13"/>
      <c r="G39" s="13"/>
      <c r="H39" s="13"/>
      <c r="I39" s="13"/>
    </row>
    <row r="40" spans="1:9" x14ac:dyDescent="0.2">
      <c r="A40" s="35" t="s">
        <v>687</v>
      </c>
      <c r="B40" s="35"/>
      <c r="C40" s="35"/>
      <c r="D40" s="35"/>
      <c r="E40" s="35"/>
      <c r="F40" s="35"/>
      <c r="G40" s="35"/>
      <c r="H40" s="35"/>
      <c r="I40" s="35"/>
    </row>
    <row r="41" spans="1:9" x14ac:dyDescent="0.2">
      <c r="A41" s="35"/>
      <c r="B41" s="35"/>
      <c r="C41" s="35"/>
      <c r="D41" s="35"/>
      <c r="E41" s="35"/>
      <c r="F41" s="35"/>
      <c r="G41" s="35"/>
      <c r="H41" s="35"/>
      <c r="I41" s="35"/>
    </row>
    <row r="42" spans="1:9" x14ac:dyDescent="0.2">
      <c r="A42" s="35"/>
      <c r="B42" s="35"/>
      <c r="C42" s="35"/>
      <c r="D42" s="35"/>
      <c r="E42" s="35"/>
      <c r="F42" s="35"/>
      <c r="G42" s="35"/>
      <c r="H42" s="35"/>
      <c r="I42" s="35"/>
    </row>
    <row r="43" spans="1:9" x14ac:dyDescent="0.2">
      <c r="A43" s="35"/>
      <c r="B43" s="35"/>
      <c r="C43" s="35"/>
      <c r="D43" s="35"/>
      <c r="E43" s="35"/>
      <c r="F43" s="35"/>
      <c r="G43" s="35"/>
      <c r="H43" s="35"/>
      <c r="I43" s="35"/>
    </row>
    <row r="44" spans="1:9" x14ac:dyDescent="0.2">
      <c r="A44" s="13"/>
      <c r="B44" s="13"/>
      <c r="C44" s="13"/>
      <c r="D44" s="13"/>
      <c r="E44" s="13"/>
      <c r="F44" s="13"/>
      <c r="G44" s="13"/>
      <c r="H44" s="13"/>
      <c r="I44" s="13"/>
    </row>
    <row r="45" spans="1:9" x14ac:dyDescent="0.2">
      <c r="A45" s="14" t="s">
        <v>688</v>
      </c>
      <c r="B45" s="13"/>
      <c r="C45" s="13"/>
      <c r="D45" s="13"/>
      <c r="E45" s="13"/>
      <c r="F45" s="13"/>
      <c r="G45" s="13"/>
      <c r="H45" s="13"/>
      <c r="I45" s="13"/>
    </row>
    <row r="46" spans="1:9" ht="12.75" customHeight="1" x14ac:dyDescent="0.2">
      <c r="A46" s="35" t="s">
        <v>1395</v>
      </c>
      <c r="B46" s="35"/>
      <c r="C46" s="35"/>
      <c r="D46" s="35"/>
      <c r="E46" s="35"/>
      <c r="F46" s="35"/>
      <c r="G46" s="35"/>
      <c r="H46" s="35"/>
      <c r="I46" s="35"/>
    </row>
    <row r="47" spans="1:9" x14ac:dyDescent="0.2">
      <c r="A47" s="35"/>
      <c r="B47" s="35"/>
      <c r="C47" s="35"/>
      <c r="D47" s="35"/>
      <c r="E47" s="35"/>
      <c r="F47" s="35"/>
      <c r="G47" s="35"/>
      <c r="H47" s="35"/>
      <c r="I47" s="35"/>
    </row>
    <row r="48" spans="1:9" x14ac:dyDescent="0.2">
      <c r="A48" s="35"/>
      <c r="B48" s="35"/>
      <c r="C48" s="35"/>
      <c r="D48" s="35"/>
      <c r="E48" s="35"/>
      <c r="F48" s="35"/>
      <c r="G48" s="35"/>
      <c r="H48" s="35"/>
      <c r="I48" s="35"/>
    </row>
    <row r="49" spans="1:9" x14ac:dyDescent="0.2">
      <c r="A49" s="35"/>
      <c r="B49" s="35"/>
      <c r="C49" s="35"/>
      <c r="D49" s="35"/>
      <c r="E49" s="35"/>
      <c r="F49" s="35"/>
      <c r="G49" s="35"/>
      <c r="H49" s="35"/>
      <c r="I49" s="35"/>
    </row>
    <row r="50" spans="1:9" x14ac:dyDescent="0.2">
      <c r="A50" s="35"/>
      <c r="B50" s="35"/>
      <c r="C50" s="35"/>
      <c r="D50" s="35"/>
      <c r="E50" s="35"/>
      <c r="F50" s="35"/>
      <c r="G50" s="35"/>
      <c r="H50" s="35"/>
      <c r="I50" s="35"/>
    </row>
    <row r="51" spans="1:9" x14ac:dyDescent="0.2">
      <c r="A51" s="35"/>
      <c r="B51" s="35"/>
      <c r="C51" s="35"/>
      <c r="D51" s="35"/>
      <c r="E51" s="35"/>
      <c r="F51" s="35"/>
      <c r="G51" s="35"/>
      <c r="H51" s="35"/>
      <c r="I51" s="35"/>
    </row>
    <row r="52" spans="1:9" x14ac:dyDescent="0.2">
      <c r="A52" s="35"/>
      <c r="B52" s="35"/>
      <c r="C52" s="35"/>
      <c r="D52" s="35"/>
      <c r="E52" s="35"/>
      <c r="F52" s="35"/>
      <c r="G52" s="35"/>
      <c r="H52" s="35"/>
      <c r="I52" s="35"/>
    </row>
    <row r="53" spans="1:9" x14ac:dyDescent="0.2">
      <c r="A53" s="35"/>
      <c r="B53" s="35"/>
      <c r="C53" s="35"/>
      <c r="D53" s="35"/>
      <c r="E53" s="35"/>
      <c r="F53" s="35"/>
      <c r="G53" s="35"/>
      <c r="H53" s="35"/>
      <c r="I53" s="35"/>
    </row>
    <row r="54" spans="1:9" x14ac:dyDescent="0.2">
      <c r="A54" s="13"/>
      <c r="B54" s="13"/>
      <c r="C54" s="13"/>
      <c r="D54" s="13"/>
      <c r="E54" s="13"/>
      <c r="F54" s="13"/>
      <c r="G54" s="13"/>
      <c r="H54" s="13"/>
      <c r="I54" s="13"/>
    </row>
    <row r="55" spans="1:9" x14ac:dyDescent="0.2">
      <c r="A55" s="12" t="s">
        <v>1622</v>
      </c>
    </row>
  </sheetData>
  <sheetProtection algorithmName="SHA-512" hashValue="xAhNrMd8s7dx7eX5BwKOAd5dKgGDeppcz3gdSD/DNyU/H7mapxqRQxiGRAA/bsX+Q/uPJ0d8w5Z4bZPIO7bYJg==" saltValue="50UujCvuJpA1XhNOetDkQw==" spinCount="100000" sheet="1" selectLockedCells="1"/>
  <mergeCells count="21">
    <mergeCell ref="A46:I53"/>
    <mergeCell ref="A38:I38"/>
    <mergeCell ref="A21:G21"/>
    <mergeCell ref="H21:I21"/>
    <mergeCell ref="H35:I35"/>
    <mergeCell ref="A40:I43"/>
    <mergeCell ref="H23:I23"/>
    <mergeCell ref="H29:I29"/>
    <mergeCell ref="A26:I27"/>
    <mergeCell ref="H33:I33"/>
    <mergeCell ref="A33:G33"/>
    <mergeCell ref="H31:I31"/>
    <mergeCell ref="A4:I6"/>
    <mergeCell ref="A8:C8"/>
    <mergeCell ref="A9:C9"/>
    <mergeCell ref="H19:I19"/>
    <mergeCell ref="A11:I13"/>
    <mergeCell ref="A15:I15"/>
    <mergeCell ref="H17:I17"/>
    <mergeCell ref="G8:H8"/>
    <mergeCell ref="G9:H9"/>
  </mergeCells>
  <pageMargins left="0.74803149606299213" right="0.74803149606299213" top="0.98425196850393704" bottom="0.78740157480314965"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6</xdr:col>
                    <xdr:colOff>0</xdr:colOff>
                    <xdr:row>8</xdr:row>
                    <xdr:rowOff>0</xdr:rowOff>
                  </from>
                  <to>
                    <xdr:col>7</xdr:col>
                    <xdr:colOff>571500</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E2D11-C131-4CCB-93C4-42F1CBBD0C12}">
  <sheetPr codeName="Sheet2"/>
  <dimension ref="A1:E155"/>
  <sheetViews>
    <sheetView workbookViewId="0">
      <selection activeCell="G34" sqref="G34"/>
    </sheetView>
  </sheetViews>
  <sheetFormatPr defaultRowHeight="12.75" x14ac:dyDescent="0.2"/>
  <cols>
    <col min="1" max="1" width="81.140625" bestFit="1" customWidth="1"/>
  </cols>
  <sheetData>
    <row r="1" spans="1:5" x14ac:dyDescent="0.2">
      <c r="A1" s="39" t="s">
        <v>1231</v>
      </c>
    </row>
    <row r="2" spans="1:5" x14ac:dyDescent="0.2">
      <c r="A2" s="39" t="s">
        <v>1232</v>
      </c>
    </row>
    <row r="3" spans="1:5" x14ac:dyDescent="0.2">
      <c r="A3" s="39" t="s">
        <v>1233</v>
      </c>
    </row>
    <row r="4" spans="1:5" x14ac:dyDescent="0.2">
      <c r="A4" s="39" t="s">
        <v>1232</v>
      </c>
    </row>
    <row r="5" spans="1:5" x14ac:dyDescent="0.2">
      <c r="A5" s="39" t="s">
        <v>1479</v>
      </c>
    </row>
    <row r="6" spans="1:5" x14ac:dyDescent="0.2">
      <c r="A6" s="39" t="s">
        <v>1232</v>
      </c>
    </row>
    <row r="7" spans="1:5" x14ac:dyDescent="0.2">
      <c r="A7" s="39" t="s">
        <v>1234</v>
      </c>
    </row>
    <row r="8" spans="1:5" x14ac:dyDescent="0.2">
      <c r="A8" s="39" t="s">
        <v>1232</v>
      </c>
    </row>
    <row r="9" spans="1:5" x14ac:dyDescent="0.2">
      <c r="A9" s="39" t="s">
        <v>1480</v>
      </c>
    </row>
    <row r="10" spans="1:5" x14ac:dyDescent="0.2">
      <c r="A10" s="39" t="s">
        <v>1481</v>
      </c>
    </row>
    <row r="11" spans="1:5" x14ac:dyDescent="0.2">
      <c r="A11" s="39" t="s">
        <v>1232</v>
      </c>
    </row>
    <row r="12" spans="1:5" x14ac:dyDescent="0.2">
      <c r="A12" s="39" t="s">
        <v>1235</v>
      </c>
    </row>
    <row r="13" spans="1:5" x14ac:dyDescent="0.2">
      <c r="A13" s="39" t="s">
        <v>1232</v>
      </c>
      <c r="B13" t="str">
        <f>MID(A13,17,8)</f>
        <v/>
      </c>
      <c r="C13" t="e">
        <f>FIND(" ",B13,1)</f>
        <v>#VALUE!</v>
      </c>
      <c r="D13" t="e">
        <f>LEFT(B13,C13-1)</f>
        <v>#VALUE!</v>
      </c>
      <c r="E13" s="1">
        <f>IF(ISERROR(MID(A13,254,15)*1)=TRUE,100,MID(A13,254,15)*1)</f>
        <v>100</v>
      </c>
    </row>
    <row r="14" spans="1:5" x14ac:dyDescent="0.2">
      <c r="A14" s="39" t="s">
        <v>1482</v>
      </c>
      <c r="B14" t="str">
        <f t="shared" ref="B14:B77" si="0">MID(A14,17,8)</f>
        <v xml:space="preserve">CICG    </v>
      </c>
      <c r="C14">
        <f t="shared" ref="C14:C77" si="1">FIND(" ",B14,1)</f>
        <v>5</v>
      </c>
      <c r="D14" t="str">
        <f t="shared" ref="D14:D77" si="2">LEFT(B14,C14-1)</f>
        <v>CICG</v>
      </c>
      <c r="E14" s="1">
        <f t="shared" ref="E14:E77" si="3">IF(ISERROR(MID(A14,254,15)*1)=TRUE,100,MID(A14,254,15)*1)</f>
        <v>24</v>
      </c>
    </row>
    <row r="15" spans="1:5" x14ac:dyDescent="0.2">
      <c r="A15" s="39" t="s">
        <v>1483</v>
      </c>
      <c r="B15" t="str">
        <f t="shared" si="0"/>
        <v xml:space="preserve">IEKG    </v>
      </c>
      <c r="C15">
        <f t="shared" si="1"/>
        <v>5</v>
      </c>
      <c r="D15" t="str">
        <f t="shared" si="2"/>
        <v>IEKG</v>
      </c>
      <c r="E15" s="1">
        <f t="shared" si="3"/>
        <v>1.45</v>
      </c>
    </row>
    <row r="16" spans="1:5" x14ac:dyDescent="0.2">
      <c r="A16" s="39" t="s">
        <v>1484</v>
      </c>
      <c r="B16" t="str">
        <f t="shared" si="0"/>
        <v xml:space="preserve">KRKG    </v>
      </c>
      <c r="C16">
        <f t="shared" si="1"/>
        <v>5</v>
      </c>
      <c r="D16" t="str">
        <f t="shared" si="2"/>
        <v>KRKG</v>
      </c>
      <c r="E16" s="1">
        <f t="shared" si="3"/>
        <v>117.5</v>
      </c>
    </row>
    <row r="17" spans="1:5" x14ac:dyDescent="0.2">
      <c r="A17" s="39" t="s">
        <v>1485</v>
      </c>
      <c r="B17" t="str">
        <f t="shared" si="0"/>
        <v xml:space="preserve">LKPG    </v>
      </c>
      <c r="C17">
        <f t="shared" si="1"/>
        <v>5</v>
      </c>
      <c r="D17" t="str">
        <f t="shared" si="2"/>
        <v>LKPG</v>
      </c>
      <c r="E17" s="1">
        <f t="shared" si="3"/>
        <v>34.700000000000003</v>
      </c>
    </row>
    <row r="18" spans="1:5" x14ac:dyDescent="0.2">
      <c r="A18" s="39" t="s">
        <v>1486</v>
      </c>
      <c r="B18" t="str">
        <f t="shared" si="0"/>
        <v xml:space="preserve">NLBR    </v>
      </c>
      <c r="C18">
        <f t="shared" si="1"/>
        <v>5</v>
      </c>
      <c r="D18" t="str">
        <f t="shared" si="2"/>
        <v>NLBR</v>
      </c>
      <c r="E18" s="1">
        <f t="shared" si="3"/>
        <v>96</v>
      </c>
    </row>
    <row r="19" spans="1:5" x14ac:dyDescent="0.2">
      <c r="A19" s="39" t="s">
        <v>1487</v>
      </c>
      <c r="B19" t="str">
        <f t="shared" si="0"/>
        <v xml:space="preserve">PETG    </v>
      </c>
      <c r="C19">
        <f t="shared" si="1"/>
        <v>5</v>
      </c>
      <c r="D19" t="str">
        <f t="shared" si="2"/>
        <v>PETG</v>
      </c>
      <c r="E19" s="1">
        <f t="shared" si="3"/>
        <v>24.9</v>
      </c>
    </row>
    <row r="20" spans="1:5" x14ac:dyDescent="0.2">
      <c r="A20" s="39" t="s">
        <v>1488</v>
      </c>
      <c r="B20" t="str">
        <f t="shared" si="0"/>
        <v xml:space="preserve">POSR    </v>
      </c>
      <c r="C20">
        <f t="shared" si="1"/>
        <v>5</v>
      </c>
      <c r="D20" t="str">
        <f t="shared" si="2"/>
        <v>POSR</v>
      </c>
      <c r="E20" s="1">
        <f t="shared" si="3"/>
        <v>28.3</v>
      </c>
    </row>
    <row r="21" spans="1:5" x14ac:dyDescent="0.2">
      <c r="A21" s="39" t="s">
        <v>1489</v>
      </c>
      <c r="B21" t="str">
        <f t="shared" si="0"/>
        <v xml:space="preserve">TLSG    </v>
      </c>
      <c r="C21">
        <f t="shared" si="1"/>
        <v>5</v>
      </c>
      <c r="D21" t="str">
        <f t="shared" si="2"/>
        <v>TLSG</v>
      </c>
      <c r="E21" s="1">
        <f t="shared" si="3"/>
        <v>65</v>
      </c>
    </row>
    <row r="22" spans="1:5" x14ac:dyDescent="0.2">
      <c r="A22" s="39" t="s">
        <v>1490</v>
      </c>
      <c r="B22" t="str">
        <f t="shared" si="0"/>
        <v xml:space="preserve">ZVTG    </v>
      </c>
      <c r="C22">
        <f t="shared" si="1"/>
        <v>5</v>
      </c>
      <c r="D22" t="str">
        <f t="shared" si="2"/>
        <v>ZVTG</v>
      </c>
      <c r="E22" s="1">
        <f t="shared" si="3"/>
        <v>36</v>
      </c>
    </row>
    <row r="23" spans="1:5" x14ac:dyDescent="0.2">
      <c r="A23" s="39" t="s">
        <v>1491</v>
      </c>
      <c r="B23" t="str">
        <f t="shared" si="0"/>
        <v xml:space="preserve">CETG    </v>
      </c>
      <c r="C23">
        <f t="shared" si="1"/>
        <v>5</v>
      </c>
      <c r="D23" t="str">
        <f t="shared" si="2"/>
        <v>CETG</v>
      </c>
      <c r="E23" s="1">
        <f t="shared" si="3"/>
        <v>360</v>
      </c>
    </row>
    <row r="24" spans="1:5" x14ac:dyDescent="0.2">
      <c r="A24" s="39" t="s">
        <v>1492</v>
      </c>
      <c r="B24" t="str">
        <f t="shared" si="0"/>
        <v xml:space="preserve">DATG    </v>
      </c>
      <c r="C24">
        <f t="shared" si="1"/>
        <v>5</v>
      </c>
      <c r="D24" t="str">
        <f t="shared" si="2"/>
        <v>DATG</v>
      </c>
      <c r="E24" s="1">
        <f t="shared" si="3"/>
        <v>15.5</v>
      </c>
    </row>
    <row r="25" spans="1:5" x14ac:dyDescent="0.2">
      <c r="A25" s="39" t="s">
        <v>1493</v>
      </c>
      <c r="B25" t="str">
        <f t="shared" si="0"/>
        <v xml:space="preserve">EQNX    </v>
      </c>
      <c r="C25">
        <f t="shared" si="1"/>
        <v>5</v>
      </c>
      <c r="D25" t="str">
        <f t="shared" si="2"/>
        <v>EQNX</v>
      </c>
      <c r="E25" s="1">
        <f t="shared" si="3"/>
        <v>52</v>
      </c>
    </row>
    <row r="26" spans="1:5" x14ac:dyDescent="0.2">
      <c r="A26" s="39" t="s">
        <v>1494</v>
      </c>
      <c r="B26" t="str">
        <f t="shared" si="0"/>
        <v xml:space="preserve">KSFR    </v>
      </c>
      <c r="C26">
        <f t="shared" si="1"/>
        <v>5</v>
      </c>
      <c r="D26" t="str">
        <f t="shared" si="2"/>
        <v>KSFR</v>
      </c>
      <c r="E26" s="1">
        <f t="shared" si="3"/>
        <v>0.2</v>
      </c>
    </row>
    <row r="27" spans="1:5" x14ac:dyDescent="0.2">
      <c r="A27" s="39" t="s">
        <v>1473</v>
      </c>
      <c r="B27" t="str">
        <f t="shared" si="0"/>
        <v xml:space="preserve">MKOG    </v>
      </c>
      <c r="C27">
        <f t="shared" si="1"/>
        <v>5</v>
      </c>
      <c r="D27" t="str">
        <f t="shared" si="2"/>
        <v>MKOG</v>
      </c>
      <c r="E27" s="1">
        <f t="shared" si="3"/>
        <v>39</v>
      </c>
    </row>
    <row r="28" spans="1:5" x14ac:dyDescent="0.2">
      <c r="A28" s="39" t="s">
        <v>1474</v>
      </c>
      <c r="B28" t="str">
        <f t="shared" si="0"/>
        <v xml:space="preserve">NALN    </v>
      </c>
      <c r="C28">
        <f t="shared" si="1"/>
        <v>5</v>
      </c>
      <c r="D28" t="str">
        <f t="shared" si="2"/>
        <v>NALN</v>
      </c>
      <c r="E28" s="1">
        <f t="shared" si="3"/>
        <v>15</v>
      </c>
    </row>
    <row r="29" spans="1:5" x14ac:dyDescent="0.2">
      <c r="A29" s="39" t="s">
        <v>1495</v>
      </c>
      <c r="B29" t="str">
        <f t="shared" si="0"/>
        <v xml:space="preserve">SALR    </v>
      </c>
      <c r="C29">
        <f t="shared" si="1"/>
        <v>5</v>
      </c>
      <c r="D29" t="str">
        <f t="shared" si="2"/>
        <v>SALR</v>
      </c>
      <c r="E29" s="1">
        <f t="shared" si="3"/>
        <v>2080</v>
      </c>
    </row>
    <row r="30" spans="1:5" x14ac:dyDescent="0.2">
      <c r="A30" s="39" t="s">
        <v>1496</v>
      </c>
      <c r="B30" t="str">
        <f t="shared" si="0"/>
        <v xml:space="preserve">SKDR    </v>
      </c>
      <c r="C30">
        <f t="shared" si="1"/>
        <v>5</v>
      </c>
      <c r="D30" t="str">
        <f t="shared" si="2"/>
        <v>SKDR</v>
      </c>
      <c r="E30" s="1">
        <f t="shared" si="3"/>
        <v>600</v>
      </c>
    </row>
    <row r="31" spans="1:5" x14ac:dyDescent="0.2">
      <c r="A31" s="39" t="s">
        <v>1497</v>
      </c>
      <c r="B31" t="str">
        <f t="shared" si="0"/>
        <v xml:space="preserve">TCRG    </v>
      </c>
      <c r="C31">
        <f t="shared" si="1"/>
        <v>5</v>
      </c>
      <c r="D31" t="str">
        <f t="shared" si="2"/>
        <v>TCRG</v>
      </c>
      <c r="E31" s="1">
        <f t="shared" si="3"/>
        <v>56</v>
      </c>
    </row>
    <row r="32" spans="1:5" x14ac:dyDescent="0.2">
      <c r="A32" s="39" t="s">
        <v>1498</v>
      </c>
      <c r="B32" t="str">
        <f t="shared" si="0"/>
        <v xml:space="preserve">UKIG    </v>
      </c>
      <c r="C32">
        <f t="shared" si="1"/>
        <v>5</v>
      </c>
      <c r="D32" t="str">
        <f t="shared" si="2"/>
        <v>UKIG</v>
      </c>
      <c r="E32" s="1">
        <f t="shared" si="3"/>
        <v>11.1</v>
      </c>
    </row>
    <row r="33" spans="1:5" x14ac:dyDescent="0.2">
      <c r="A33" s="39" t="s">
        <v>1499</v>
      </c>
      <c r="B33" t="str">
        <f t="shared" si="0"/>
        <v xml:space="preserve">VHDR    </v>
      </c>
      <c r="C33">
        <f t="shared" si="1"/>
        <v>5</v>
      </c>
      <c r="D33" t="str">
        <f t="shared" si="2"/>
        <v>VHDR</v>
      </c>
      <c r="E33" s="1">
        <f t="shared" si="3"/>
        <v>0.4</v>
      </c>
    </row>
    <row r="34" spans="1:5" x14ac:dyDescent="0.2">
      <c r="A34" s="39" t="s">
        <v>1500</v>
      </c>
      <c r="B34" t="str">
        <f t="shared" si="0"/>
        <v xml:space="preserve">PPDT    </v>
      </c>
      <c r="C34">
        <f t="shared" si="1"/>
        <v>5</v>
      </c>
      <c r="D34" t="str">
        <f t="shared" si="2"/>
        <v>PPDT</v>
      </c>
      <c r="E34" s="1">
        <f t="shared" si="3"/>
        <v>28</v>
      </c>
    </row>
    <row r="35" spans="1:5" x14ac:dyDescent="0.2">
      <c r="A35" s="39" t="s">
        <v>1501</v>
      </c>
      <c r="B35" t="str">
        <f t="shared" si="0"/>
        <v xml:space="preserve">DRS1    </v>
      </c>
      <c r="C35">
        <f t="shared" si="1"/>
        <v>5</v>
      </c>
      <c r="D35" t="str">
        <f t="shared" si="2"/>
        <v>DRS1</v>
      </c>
      <c r="E35" s="1">
        <f t="shared" si="3"/>
        <v>101</v>
      </c>
    </row>
    <row r="36" spans="1:5" x14ac:dyDescent="0.2">
      <c r="A36" s="39" t="s">
        <v>1236</v>
      </c>
      <c r="B36" t="str">
        <f t="shared" si="0"/>
        <v xml:space="preserve">DRS2    </v>
      </c>
      <c r="C36">
        <f t="shared" si="1"/>
        <v>5</v>
      </c>
      <c r="D36" t="str">
        <f t="shared" si="2"/>
        <v>DRS2</v>
      </c>
      <c r="E36" s="1">
        <f t="shared" si="3"/>
        <v>100</v>
      </c>
    </row>
    <row r="37" spans="1:5" x14ac:dyDescent="0.2">
      <c r="A37" s="39" t="s">
        <v>1392</v>
      </c>
      <c r="B37" t="str">
        <f t="shared" si="0"/>
        <v xml:space="preserve">IMI1    </v>
      </c>
      <c r="C37">
        <f t="shared" si="1"/>
        <v>5</v>
      </c>
      <c r="D37" t="str">
        <f t="shared" si="2"/>
        <v>IMI1</v>
      </c>
      <c r="E37" s="1">
        <f t="shared" si="3"/>
        <v>100</v>
      </c>
    </row>
    <row r="38" spans="1:5" x14ac:dyDescent="0.2">
      <c r="A38" s="39" t="s">
        <v>1502</v>
      </c>
      <c r="B38" t="str">
        <f t="shared" si="0"/>
        <v xml:space="preserve">KDH3    </v>
      </c>
      <c r="C38">
        <f t="shared" si="1"/>
        <v>5</v>
      </c>
      <c r="D38" t="str">
        <f t="shared" si="2"/>
        <v>KDH3</v>
      </c>
      <c r="E38" s="1">
        <f t="shared" si="3"/>
        <v>82.01</v>
      </c>
    </row>
    <row r="39" spans="1:5" x14ac:dyDescent="0.2">
      <c r="A39" s="39" t="s">
        <v>1237</v>
      </c>
      <c r="B39" t="str">
        <f t="shared" si="0"/>
        <v xml:space="preserve">NLB27   </v>
      </c>
      <c r="C39">
        <f t="shared" si="1"/>
        <v>6</v>
      </c>
      <c r="D39" t="str">
        <f t="shared" si="2"/>
        <v>NLB27</v>
      </c>
      <c r="E39" s="1">
        <f t="shared" si="3"/>
        <v>101</v>
      </c>
    </row>
    <row r="40" spans="1:5" x14ac:dyDescent="0.2">
      <c r="A40" s="39" t="s">
        <v>1503</v>
      </c>
      <c r="B40" t="str">
        <f t="shared" si="0"/>
        <v xml:space="preserve">PET5    </v>
      </c>
      <c r="C40">
        <f t="shared" si="1"/>
        <v>5</v>
      </c>
      <c r="D40" t="str">
        <f t="shared" si="2"/>
        <v>PET5</v>
      </c>
      <c r="E40" s="1">
        <f t="shared" si="3"/>
        <v>102.2</v>
      </c>
    </row>
    <row r="41" spans="1:5" x14ac:dyDescent="0.2">
      <c r="A41" s="39" t="s">
        <v>1238</v>
      </c>
      <c r="B41" t="str">
        <f t="shared" si="0"/>
        <v xml:space="preserve">RS66    </v>
      </c>
      <c r="C41">
        <f t="shared" si="1"/>
        <v>5</v>
      </c>
      <c r="D41" t="str">
        <f t="shared" si="2"/>
        <v>RS66</v>
      </c>
      <c r="E41" s="1">
        <f t="shared" si="3"/>
        <v>128.80000000000001</v>
      </c>
    </row>
    <row r="42" spans="1:5" x14ac:dyDescent="0.2">
      <c r="A42" s="39" t="s">
        <v>1239</v>
      </c>
      <c r="B42" t="str">
        <f t="shared" si="0"/>
        <v xml:space="preserve">RS70    </v>
      </c>
      <c r="C42">
        <f t="shared" si="1"/>
        <v>5</v>
      </c>
      <c r="D42" t="str">
        <f t="shared" si="2"/>
        <v>RS70</v>
      </c>
      <c r="E42" s="1">
        <f t="shared" si="3"/>
        <v>130.01</v>
      </c>
    </row>
    <row r="43" spans="1:5" x14ac:dyDescent="0.2">
      <c r="A43" s="39" t="s">
        <v>1240</v>
      </c>
      <c r="B43" t="str">
        <f t="shared" si="0"/>
        <v xml:space="preserve">RS74    </v>
      </c>
      <c r="C43">
        <f t="shared" si="1"/>
        <v>5</v>
      </c>
      <c r="D43" t="str">
        <f t="shared" si="2"/>
        <v>RS74</v>
      </c>
      <c r="E43" s="1">
        <f t="shared" si="3"/>
        <v>84</v>
      </c>
    </row>
    <row r="44" spans="1:5" x14ac:dyDescent="0.2">
      <c r="A44" s="39" t="s">
        <v>1284</v>
      </c>
      <c r="B44" t="str">
        <f t="shared" si="0"/>
        <v xml:space="preserve">RS75    </v>
      </c>
      <c r="C44">
        <f t="shared" si="1"/>
        <v>5</v>
      </c>
      <c r="D44" t="str">
        <f t="shared" si="2"/>
        <v>RS75</v>
      </c>
      <c r="E44" s="1">
        <f t="shared" si="3"/>
        <v>108</v>
      </c>
    </row>
    <row r="45" spans="1:5" x14ac:dyDescent="0.2">
      <c r="A45" s="39" t="s">
        <v>1241</v>
      </c>
      <c r="B45" t="str">
        <f t="shared" si="0"/>
        <v xml:space="preserve">RS76    </v>
      </c>
      <c r="C45">
        <f t="shared" si="1"/>
        <v>5</v>
      </c>
      <c r="D45" t="str">
        <f t="shared" si="2"/>
        <v>RS76</v>
      </c>
      <c r="E45" s="1">
        <f t="shared" si="3"/>
        <v>100</v>
      </c>
    </row>
    <row r="46" spans="1:5" x14ac:dyDescent="0.2">
      <c r="A46" s="39" t="s">
        <v>1242</v>
      </c>
      <c r="B46" t="str">
        <f t="shared" si="0"/>
        <v xml:space="preserve">RS77    </v>
      </c>
      <c r="C46">
        <f t="shared" si="1"/>
        <v>5</v>
      </c>
      <c r="D46" t="str">
        <f t="shared" si="2"/>
        <v>RS77</v>
      </c>
      <c r="E46" s="1">
        <f t="shared" si="3"/>
        <v>100</v>
      </c>
    </row>
    <row r="47" spans="1:5" x14ac:dyDescent="0.2">
      <c r="A47" s="39" t="s">
        <v>1243</v>
      </c>
      <c r="B47" t="str">
        <f t="shared" si="0"/>
        <v xml:space="preserve">RS78    </v>
      </c>
      <c r="C47">
        <f t="shared" si="1"/>
        <v>5</v>
      </c>
      <c r="D47" t="str">
        <f t="shared" si="2"/>
        <v>RS78</v>
      </c>
      <c r="E47" s="1">
        <f t="shared" si="3"/>
        <v>100</v>
      </c>
    </row>
    <row r="48" spans="1:5" x14ac:dyDescent="0.2">
      <c r="A48" s="39" t="s">
        <v>1504</v>
      </c>
      <c r="B48" t="str">
        <f t="shared" si="0"/>
        <v xml:space="preserve">RS79    </v>
      </c>
      <c r="C48">
        <f t="shared" si="1"/>
        <v>5</v>
      </c>
      <c r="D48" t="str">
        <f t="shared" si="2"/>
        <v>RS79</v>
      </c>
      <c r="E48" s="1">
        <f t="shared" si="3"/>
        <v>100</v>
      </c>
    </row>
    <row r="49" spans="1:5" x14ac:dyDescent="0.2">
      <c r="A49" s="39" t="s">
        <v>1505</v>
      </c>
      <c r="B49" t="str">
        <f t="shared" si="0"/>
        <v xml:space="preserve">RS80    </v>
      </c>
      <c r="C49">
        <f t="shared" si="1"/>
        <v>5</v>
      </c>
      <c r="D49" t="str">
        <f t="shared" si="2"/>
        <v>RS80</v>
      </c>
      <c r="E49" s="1">
        <f t="shared" si="3"/>
        <v>93.72</v>
      </c>
    </row>
    <row r="50" spans="1:5" x14ac:dyDescent="0.2">
      <c r="A50" s="39" t="s">
        <v>1506</v>
      </c>
      <c r="B50" t="str">
        <f t="shared" si="0"/>
        <v xml:space="preserve">RS81    </v>
      </c>
      <c r="C50">
        <f t="shared" si="1"/>
        <v>5</v>
      </c>
      <c r="D50" t="str">
        <f t="shared" si="2"/>
        <v>RS81</v>
      </c>
      <c r="E50" s="1">
        <f t="shared" si="3"/>
        <v>100</v>
      </c>
    </row>
    <row r="51" spans="1:5" x14ac:dyDescent="0.2">
      <c r="A51" s="39" t="s">
        <v>1507</v>
      </c>
      <c r="B51" t="str">
        <f t="shared" si="0"/>
        <v xml:space="preserve">RS82    </v>
      </c>
      <c r="C51">
        <f t="shared" si="1"/>
        <v>5</v>
      </c>
      <c r="D51" t="str">
        <f t="shared" si="2"/>
        <v>RS82</v>
      </c>
      <c r="E51" s="1">
        <f t="shared" si="3"/>
        <v>85.37</v>
      </c>
    </row>
    <row r="52" spans="1:5" x14ac:dyDescent="0.2">
      <c r="A52" s="39" t="s">
        <v>1244</v>
      </c>
      <c r="B52" t="str">
        <f t="shared" si="0"/>
        <v xml:space="preserve">RS84    </v>
      </c>
      <c r="C52">
        <f t="shared" si="1"/>
        <v>5</v>
      </c>
      <c r="D52" t="str">
        <f t="shared" si="2"/>
        <v>RS84</v>
      </c>
      <c r="E52" s="1">
        <f t="shared" si="3"/>
        <v>100</v>
      </c>
    </row>
    <row r="53" spans="1:5" x14ac:dyDescent="0.2">
      <c r="A53" s="39" t="s">
        <v>1245</v>
      </c>
      <c r="B53" t="str">
        <f t="shared" si="0"/>
        <v xml:space="preserve">RS85    </v>
      </c>
      <c r="C53">
        <f t="shared" si="1"/>
        <v>5</v>
      </c>
      <c r="D53" t="str">
        <f t="shared" si="2"/>
        <v>RS85</v>
      </c>
      <c r="E53" s="1">
        <f t="shared" si="3"/>
        <v>100</v>
      </c>
    </row>
    <row r="54" spans="1:5" x14ac:dyDescent="0.2">
      <c r="A54" s="39" t="s">
        <v>1246</v>
      </c>
      <c r="B54" t="str">
        <f t="shared" si="0"/>
        <v xml:space="preserve">RS86    </v>
      </c>
      <c r="C54">
        <f t="shared" si="1"/>
        <v>5</v>
      </c>
      <c r="D54" t="str">
        <f t="shared" si="2"/>
        <v>RS86</v>
      </c>
      <c r="E54" s="1">
        <f t="shared" si="3"/>
        <v>100</v>
      </c>
    </row>
    <row r="55" spans="1:5" x14ac:dyDescent="0.2">
      <c r="A55" s="39" t="s">
        <v>1247</v>
      </c>
      <c r="B55" t="str">
        <f t="shared" si="0"/>
        <v xml:space="preserve">RS87    </v>
      </c>
      <c r="C55">
        <f t="shared" si="1"/>
        <v>5</v>
      </c>
      <c r="D55" t="str">
        <f t="shared" si="2"/>
        <v>RS87</v>
      </c>
      <c r="E55" s="1">
        <f t="shared" si="3"/>
        <v>100</v>
      </c>
    </row>
    <row r="56" spans="1:5" x14ac:dyDescent="0.2">
      <c r="A56" s="39" t="s">
        <v>1285</v>
      </c>
      <c r="B56" t="str">
        <f t="shared" si="0"/>
        <v xml:space="preserve">RS88    </v>
      </c>
      <c r="C56">
        <f t="shared" si="1"/>
        <v>5</v>
      </c>
      <c r="D56" t="str">
        <f t="shared" si="2"/>
        <v>RS88</v>
      </c>
      <c r="E56" s="1">
        <f t="shared" si="3"/>
        <v>100</v>
      </c>
    </row>
    <row r="57" spans="1:5" x14ac:dyDescent="0.2">
      <c r="A57" s="39" t="s">
        <v>1508</v>
      </c>
      <c r="B57" t="str">
        <f t="shared" si="0"/>
        <v xml:space="preserve">RS89    </v>
      </c>
      <c r="C57">
        <f t="shared" si="1"/>
        <v>5</v>
      </c>
      <c r="D57" t="str">
        <f t="shared" si="2"/>
        <v>RS89</v>
      </c>
      <c r="E57" s="1">
        <f t="shared" si="3"/>
        <v>92.76</v>
      </c>
    </row>
    <row r="58" spans="1:5" x14ac:dyDescent="0.2">
      <c r="A58" s="39" t="s">
        <v>1286</v>
      </c>
      <c r="B58" t="str">
        <f t="shared" si="0"/>
        <v xml:space="preserve">RS90    </v>
      </c>
      <c r="C58">
        <f t="shared" si="1"/>
        <v>5</v>
      </c>
      <c r="D58" t="str">
        <f t="shared" si="2"/>
        <v>RS90</v>
      </c>
      <c r="E58" s="1">
        <f t="shared" si="3"/>
        <v>100</v>
      </c>
    </row>
    <row r="59" spans="1:5" x14ac:dyDescent="0.2">
      <c r="A59" s="39" t="s">
        <v>1393</v>
      </c>
      <c r="B59" t="str">
        <f t="shared" si="0"/>
        <v xml:space="preserve">RS91    </v>
      </c>
      <c r="C59">
        <f t="shared" si="1"/>
        <v>5</v>
      </c>
      <c r="D59" t="str">
        <f t="shared" si="2"/>
        <v>RS91</v>
      </c>
      <c r="E59" s="1">
        <f t="shared" si="3"/>
        <v>100</v>
      </c>
    </row>
    <row r="60" spans="1:5" x14ac:dyDescent="0.2">
      <c r="A60" s="39" t="s">
        <v>1475</v>
      </c>
      <c r="B60" t="str">
        <f t="shared" si="0"/>
        <v xml:space="preserve">RS92    </v>
      </c>
      <c r="C60">
        <f t="shared" si="1"/>
        <v>5</v>
      </c>
      <c r="D60" t="str">
        <f t="shared" si="2"/>
        <v>RS92</v>
      </c>
      <c r="E60" s="1">
        <f t="shared" si="3"/>
        <v>100</v>
      </c>
    </row>
    <row r="61" spans="1:5" x14ac:dyDescent="0.2">
      <c r="A61" s="39" t="s">
        <v>1509</v>
      </c>
      <c r="B61" t="str">
        <f t="shared" si="0"/>
        <v xml:space="preserve">RS93    </v>
      </c>
      <c r="C61">
        <f t="shared" si="1"/>
        <v>5</v>
      </c>
      <c r="D61" t="str">
        <f t="shared" si="2"/>
        <v>RS93</v>
      </c>
      <c r="E61" s="1">
        <f t="shared" si="3"/>
        <v>100</v>
      </c>
    </row>
    <row r="62" spans="1:5" x14ac:dyDescent="0.2">
      <c r="A62" s="39" t="s">
        <v>1374</v>
      </c>
      <c r="B62" t="str">
        <f t="shared" si="0"/>
        <v xml:space="preserve">SIJ6    </v>
      </c>
      <c r="C62">
        <f t="shared" si="1"/>
        <v>5</v>
      </c>
      <c r="D62" t="str">
        <f t="shared" si="2"/>
        <v>SIJ6</v>
      </c>
      <c r="E62" s="1">
        <f t="shared" si="3"/>
        <v>91</v>
      </c>
    </row>
    <row r="63" spans="1:5" x14ac:dyDescent="0.2">
      <c r="A63" s="39" t="s">
        <v>1510</v>
      </c>
      <c r="B63" t="str">
        <f t="shared" si="0"/>
        <v xml:space="preserve">SIJ8    </v>
      </c>
      <c r="C63">
        <f t="shared" si="1"/>
        <v>5</v>
      </c>
      <c r="D63" t="str">
        <f t="shared" si="2"/>
        <v>SIJ8</v>
      </c>
      <c r="E63" s="1">
        <f t="shared" si="3"/>
        <v>100</v>
      </c>
    </row>
    <row r="64" spans="1:5" x14ac:dyDescent="0.2">
      <c r="A64" s="39" t="s">
        <v>1375</v>
      </c>
      <c r="B64" t="str">
        <f t="shared" si="0"/>
        <v xml:space="preserve">TVL2    </v>
      </c>
      <c r="C64">
        <f t="shared" si="1"/>
        <v>5</v>
      </c>
      <c r="D64" t="str">
        <f t="shared" si="2"/>
        <v>TVL2</v>
      </c>
      <c r="E64" s="1">
        <f t="shared" si="3"/>
        <v>100</v>
      </c>
    </row>
    <row r="65" spans="1:5" x14ac:dyDescent="0.2">
      <c r="A65" s="39" t="s">
        <v>1511</v>
      </c>
      <c r="B65" t="str">
        <f t="shared" si="0"/>
        <v xml:space="preserve">ICASH   </v>
      </c>
      <c r="C65">
        <f t="shared" si="1"/>
        <v>6</v>
      </c>
      <c r="D65" t="str">
        <f t="shared" si="2"/>
        <v>ICASH</v>
      </c>
      <c r="E65" s="1">
        <f t="shared" si="3"/>
        <v>100.96</v>
      </c>
    </row>
    <row r="66" spans="1:5" x14ac:dyDescent="0.2">
      <c r="A66" s="39" t="s">
        <v>1512</v>
      </c>
      <c r="B66" t="str">
        <f t="shared" si="0"/>
        <v xml:space="preserve">ICBET   </v>
      </c>
      <c r="C66">
        <f t="shared" si="1"/>
        <v>6</v>
      </c>
      <c r="D66" t="str">
        <f t="shared" si="2"/>
        <v>ICBET</v>
      </c>
      <c r="E66" s="1">
        <f t="shared" si="3"/>
        <v>12.57</v>
      </c>
    </row>
    <row r="67" spans="1:5" x14ac:dyDescent="0.2">
      <c r="A67" s="39" t="s">
        <v>1513</v>
      </c>
      <c r="B67" t="str">
        <f t="shared" si="0"/>
        <v xml:space="preserve">ICCRO   </v>
      </c>
      <c r="C67">
        <f t="shared" si="1"/>
        <v>6</v>
      </c>
      <c r="D67" t="str">
        <f t="shared" si="2"/>
        <v>ICCRO</v>
      </c>
      <c r="E67" s="1">
        <f t="shared" si="3"/>
        <v>21.02</v>
      </c>
    </row>
    <row r="68" spans="1:5" x14ac:dyDescent="0.2">
      <c r="A68" s="39" t="s">
        <v>1514</v>
      </c>
      <c r="B68" t="str">
        <f t="shared" si="0"/>
        <v xml:space="preserve">ICSLO   </v>
      </c>
      <c r="C68">
        <f t="shared" si="1"/>
        <v>6</v>
      </c>
      <c r="D68" t="str">
        <f t="shared" si="2"/>
        <v>ICSLO</v>
      </c>
      <c r="E68" s="1">
        <f t="shared" si="3"/>
        <v>24.54</v>
      </c>
    </row>
    <row r="69" spans="1:5" x14ac:dyDescent="0.2">
      <c r="A69" s="39" t="s">
        <v>1476</v>
      </c>
      <c r="B69" t="str">
        <f t="shared" si="0"/>
        <v xml:space="preserve">DZ101   </v>
      </c>
      <c r="C69">
        <f t="shared" si="1"/>
        <v>6</v>
      </c>
      <c r="D69" t="str">
        <f t="shared" si="2"/>
        <v>DZ101</v>
      </c>
      <c r="E69" s="1">
        <f t="shared" si="3"/>
        <v>98.76</v>
      </c>
    </row>
    <row r="70" spans="1:5" x14ac:dyDescent="0.2">
      <c r="A70" s="39" t="s">
        <v>1515</v>
      </c>
      <c r="B70" t="str">
        <f t="shared" si="0"/>
        <v xml:space="preserve">DZ102   </v>
      </c>
      <c r="C70">
        <f t="shared" si="1"/>
        <v>6</v>
      </c>
      <c r="D70" t="str">
        <f t="shared" si="2"/>
        <v>DZ102</v>
      </c>
      <c r="E70" s="1">
        <f t="shared" si="3"/>
        <v>98.86</v>
      </c>
    </row>
    <row r="71" spans="1:5" x14ac:dyDescent="0.2">
      <c r="A71" s="39" t="s">
        <v>1516</v>
      </c>
      <c r="B71" t="str">
        <f t="shared" si="0"/>
        <v xml:space="preserve">DZ103   </v>
      </c>
      <c r="C71">
        <f t="shared" si="1"/>
        <v>6</v>
      </c>
      <c r="D71" t="str">
        <f t="shared" si="2"/>
        <v>DZ103</v>
      </c>
      <c r="E71" s="1">
        <f t="shared" si="3"/>
        <v>98.2</v>
      </c>
    </row>
    <row r="72" spans="1:5" x14ac:dyDescent="0.2">
      <c r="A72" s="39" t="s">
        <v>1517</v>
      </c>
      <c r="B72" t="str">
        <f t="shared" si="0"/>
        <v xml:space="preserve">DZ104   </v>
      </c>
      <c r="C72">
        <f t="shared" si="1"/>
        <v>6</v>
      </c>
      <c r="D72" t="str">
        <f t="shared" si="2"/>
        <v>DZ104</v>
      </c>
      <c r="E72" s="1">
        <f t="shared" si="3"/>
        <v>98</v>
      </c>
    </row>
    <row r="73" spans="1:5" x14ac:dyDescent="0.2">
      <c r="A73" s="39" t="s">
        <v>1518</v>
      </c>
      <c r="B73" t="str">
        <f t="shared" si="0"/>
        <v xml:space="preserve">DZ105   </v>
      </c>
      <c r="C73">
        <f t="shared" si="1"/>
        <v>6</v>
      </c>
      <c r="D73" t="str">
        <f t="shared" si="2"/>
        <v>DZ105</v>
      </c>
      <c r="E73" s="1">
        <f t="shared" si="3"/>
        <v>97.83</v>
      </c>
    </row>
    <row r="74" spans="1:5" x14ac:dyDescent="0.2">
      <c r="A74" s="39" t="s">
        <v>1519</v>
      </c>
      <c r="B74" t="str">
        <f t="shared" si="0"/>
        <v xml:space="preserve">DZ106   </v>
      </c>
      <c r="C74">
        <f t="shared" si="1"/>
        <v>6</v>
      </c>
      <c r="D74" t="str">
        <f t="shared" si="2"/>
        <v>DZ106</v>
      </c>
      <c r="E74" s="1">
        <f t="shared" si="3"/>
        <v>97.98</v>
      </c>
    </row>
    <row r="75" spans="1:5" x14ac:dyDescent="0.2">
      <c r="A75" s="39" t="s">
        <v>1520</v>
      </c>
      <c r="B75" t="str">
        <f t="shared" si="0"/>
        <v xml:space="preserve">DZ107   </v>
      </c>
      <c r="C75">
        <f t="shared" si="1"/>
        <v>6</v>
      </c>
      <c r="D75" t="str">
        <f t="shared" si="2"/>
        <v>DZ107</v>
      </c>
      <c r="E75" s="1">
        <f t="shared" si="3"/>
        <v>100</v>
      </c>
    </row>
    <row r="76" spans="1:5" x14ac:dyDescent="0.2">
      <c r="A76" s="39" t="s">
        <v>1376</v>
      </c>
      <c r="B76" t="str">
        <f t="shared" si="0"/>
        <v xml:space="preserve">OZ17    </v>
      </c>
      <c r="C76">
        <f t="shared" si="1"/>
        <v>5</v>
      </c>
      <c r="D76" t="str">
        <f t="shared" si="2"/>
        <v>OZ17</v>
      </c>
      <c r="E76" s="1">
        <f t="shared" si="3"/>
        <v>100</v>
      </c>
    </row>
    <row r="77" spans="1:5" x14ac:dyDescent="0.2">
      <c r="A77" s="39" t="s">
        <v>1521</v>
      </c>
      <c r="B77" t="str">
        <f t="shared" si="0"/>
        <v xml:space="preserve">OZ18    </v>
      </c>
      <c r="C77">
        <f t="shared" si="1"/>
        <v>5</v>
      </c>
      <c r="D77" t="str">
        <f t="shared" si="2"/>
        <v>OZ18</v>
      </c>
      <c r="E77" s="1">
        <f t="shared" si="3"/>
        <v>97.09</v>
      </c>
    </row>
    <row r="78" spans="1:5" x14ac:dyDescent="0.2">
      <c r="A78" s="39" t="s">
        <v>1477</v>
      </c>
      <c r="B78" t="str">
        <f t="shared" ref="B78:B141" si="4">MID(A78,17,8)</f>
        <v xml:space="preserve">OZ19    </v>
      </c>
      <c r="C78">
        <f t="shared" ref="C78:C141" si="5">FIND(" ",B78,1)</f>
        <v>5</v>
      </c>
      <c r="D78" t="str">
        <f t="shared" ref="D78:D141" si="6">LEFT(B78,C78-1)</f>
        <v>OZ19</v>
      </c>
      <c r="E78" s="1">
        <f t="shared" ref="E78:E141" si="7">IF(ISERROR(MID(A78,254,15)*1)=TRUE,100,MID(A78,254,15)*1)</f>
        <v>100</v>
      </c>
    </row>
    <row r="79" spans="1:5" x14ac:dyDescent="0.2">
      <c r="A79" s="39" t="s">
        <v>1478</v>
      </c>
      <c r="B79" t="str">
        <f t="shared" si="4"/>
        <v xml:space="preserve">SZ139   </v>
      </c>
      <c r="C79">
        <f t="shared" si="5"/>
        <v>6</v>
      </c>
      <c r="D79" t="str">
        <f t="shared" si="6"/>
        <v>SZ139</v>
      </c>
      <c r="E79" s="1">
        <f t="shared" si="7"/>
        <v>100</v>
      </c>
    </row>
    <row r="80" spans="1:5" x14ac:dyDescent="0.2">
      <c r="A80" s="39" t="s">
        <v>1522</v>
      </c>
      <c r="B80" t="str">
        <f t="shared" si="4"/>
        <v xml:space="preserve">SZ140   </v>
      </c>
      <c r="C80">
        <f t="shared" si="5"/>
        <v>6</v>
      </c>
      <c r="D80" t="str">
        <f t="shared" si="6"/>
        <v>SZ140</v>
      </c>
      <c r="E80" s="1">
        <f t="shared" si="7"/>
        <v>98.74</v>
      </c>
    </row>
    <row r="81" spans="1:5" x14ac:dyDescent="0.2">
      <c r="A81" s="39" t="s">
        <v>1523</v>
      </c>
      <c r="B81" t="str">
        <f t="shared" si="4"/>
        <v xml:space="preserve">SZ141   </v>
      </c>
      <c r="C81">
        <f t="shared" si="5"/>
        <v>6</v>
      </c>
      <c r="D81" t="str">
        <f t="shared" si="6"/>
        <v>SZ141</v>
      </c>
      <c r="E81" s="1">
        <f t="shared" si="7"/>
        <v>100</v>
      </c>
    </row>
    <row r="82" spans="1:5" x14ac:dyDescent="0.2">
      <c r="A82" s="39" t="s">
        <v>1524</v>
      </c>
      <c r="B82" t="str">
        <f t="shared" si="4"/>
        <v xml:space="preserve">TZ212   </v>
      </c>
      <c r="C82">
        <f t="shared" si="5"/>
        <v>6</v>
      </c>
      <c r="D82" t="str">
        <f t="shared" si="6"/>
        <v>TZ212</v>
      </c>
      <c r="E82" s="1">
        <f t="shared" si="7"/>
        <v>100</v>
      </c>
    </row>
    <row r="83" spans="1:5" x14ac:dyDescent="0.2">
      <c r="A83" s="39" t="s">
        <v>1394</v>
      </c>
      <c r="B83" t="str">
        <f t="shared" si="4"/>
        <v xml:space="preserve">GEN12   </v>
      </c>
      <c r="C83">
        <f t="shared" si="5"/>
        <v>6</v>
      </c>
      <c r="D83" t="str">
        <f t="shared" si="6"/>
        <v>GEN12</v>
      </c>
      <c r="E83" s="1">
        <f t="shared" si="7"/>
        <v>100</v>
      </c>
    </row>
    <row r="84" spans="1:5" x14ac:dyDescent="0.2">
      <c r="A84" s="39" t="s">
        <v>1232</v>
      </c>
      <c r="B84" t="str">
        <f t="shared" si="4"/>
        <v/>
      </c>
      <c r="C84" t="e">
        <f t="shared" si="5"/>
        <v>#VALUE!</v>
      </c>
      <c r="D84" t="e">
        <f t="shared" si="6"/>
        <v>#VALUE!</v>
      </c>
      <c r="E84" s="1">
        <f t="shared" si="7"/>
        <v>100</v>
      </c>
    </row>
    <row r="85" spans="1:5" x14ac:dyDescent="0.2">
      <c r="A85" s="39" t="s">
        <v>1248</v>
      </c>
      <c r="B85" t="str">
        <f t="shared" si="4"/>
        <v xml:space="preserve">inPrice </v>
      </c>
      <c r="C85">
        <f t="shared" si="5"/>
        <v>8</v>
      </c>
      <c r="D85" t="str">
        <f t="shared" si="6"/>
        <v>inPrice</v>
      </c>
      <c r="E85" s="1">
        <f t="shared" si="7"/>
        <v>100</v>
      </c>
    </row>
    <row r="86" spans="1:5" x14ac:dyDescent="0.2">
      <c r="A86" s="39" t="s">
        <v>1232</v>
      </c>
      <c r="B86" t="str">
        <f t="shared" si="4"/>
        <v/>
      </c>
      <c r="C86" t="e">
        <f t="shared" si="5"/>
        <v>#VALUE!</v>
      </c>
      <c r="D86" t="e">
        <f t="shared" si="6"/>
        <v>#VALUE!</v>
      </c>
      <c r="E86" s="1">
        <f t="shared" si="7"/>
        <v>100</v>
      </c>
    </row>
    <row r="87" spans="1:5" x14ac:dyDescent="0.2">
      <c r="A87" s="39" t="s">
        <v>1249</v>
      </c>
      <c r="B87" t="str">
        <f t="shared" si="4"/>
        <v>rednosti</v>
      </c>
      <c r="C87" t="e">
        <f t="shared" si="5"/>
        <v>#VALUE!</v>
      </c>
      <c r="D87" t="e">
        <f t="shared" si="6"/>
        <v>#VALUE!</v>
      </c>
      <c r="E87" s="1">
        <f t="shared" si="7"/>
        <v>100</v>
      </c>
    </row>
    <row r="88" spans="1:5" x14ac:dyDescent="0.2">
      <c r="A88" s="39" t="s">
        <v>1232</v>
      </c>
      <c r="B88" t="str">
        <f t="shared" si="4"/>
        <v/>
      </c>
      <c r="C88" t="e">
        <f t="shared" si="5"/>
        <v>#VALUE!</v>
      </c>
      <c r="D88" t="e">
        <f t="shared" si="6"/>
        <v>#VALUE!</v>
      </c>
      <c r="E88" s="1">
        <f t="shared" si="7"/>
        <v>100</v>
      </c>
    </row>
    <row r="89" spans="1:5" x14ac:dyDescent="0.2">
      <c r="A89" s="39" t="s">
        <v>1250</v>
      </c>
      <c r="B89" t="str">
        <f t="shared" si="4"/>
        <v>vrednost</v>
      </c>
      <c r="C89" t="e">
        <f t="shared" si="5"/>
        <v>#VALUE!</v>
      </c>
      <c r="D89" t="e">
        <f t="shared" si="6"/>
        <v>#VALUE!</v>
      </c>
      <c r="E89" s="1">
        <f t="shared" si="7"/>
        <v>100</v>
      </c>
    </row>
    <row r="90" spans="1:5" x14ac:dyDescent="0.2">
      <c r="A90" s="39" t="s">
        <v>1232</v>
      </c>
      <c r="B90" t="str">
        <f t="shared" si="4"/>
        <v/>
      </c>
      <c r="C90" t="e">
        <f t="shared" si="5"/>
        <v>#VALUE!</v>
      </c>
      <c r="D90" t="e">
        <f t="shared" si="6"/>
        <v>#VALUE!</v>
      </c>
      <c r="E90" s="1">
        <f t="shared" si="7"/>
        <v>100</v>
      </c>
    </row>
    <row r="91" spans="1:5" x14ac:dyDescent="0.2">
      <c r="A91" s="39" t="s">
        <v>1251</v>
      </c>
      <c r="B91" t="str">
        <f t="shared" si="4"/>
        <v/>
      </c>
      <c r="C91" t="e">
        <f t="shared" si="5"/>
        <v>#VALUE!</v>
      </c>
      <c r="D91" t="e">
        <f t="shared" si="6"/>
        <v>#VALUE!</v>
      </c>
      <c r="E91" s="1">
        <f t="shared" si="7"/>
        <v>100</v>
      </c>
    </row>
    <row r="92" spans="1:5" x14ac:dyDescent="0.2">
      <c r="A92" s="39" t="s">
        <v>1232</v>
      </c>
      <c r="B92" t="str">
        <f t="shared" si="4"/>
        <v/>
      </c>
      <c r="C92" t="e">
        <f t="shared" si="5"/>
        <v>#VALUE!</v>
      </c>
      <c r="D92" t="e">
        <f t="shared" si="6"/>
        <v>#VALUE!</v>
      </c>
      <c r="E92" s="1">
        <f t="shared" si="7"/>
        <v>100</v>
      </c>
    </row>
    <row r="93" spans="1:5" x14ac:dyDescent="0.2">
      <c r="A93" s="39" t="s">
        <v>1252</v>
      </c>
      <c r="B93" t="str">
        <f t="shared" si="4"/>
        <v>e in dru</v>
      </c>
      <c r="C93">
        <f t="shared" si="5"/>
        <v>2</v>
      </c>
      <c r="D93" t="str">
        <f t="shared" si="6"/>
        <v>e</v>
      </c>
      <c r="E93" s="1">
        <f t="shared" si="7"/>
        <v>100</v>
      </c>
    </row>
    <row r="94" spans="1:5" x14ac:dyDescent="0.2">
      <c r="A94" s="39" t="s">
        <v>1232</v>
      </c>
      <c r="B94" t="str">
        <f t="shared" si="4"/>
        <v/>
      </c>
      <c r="C94" t="e">
        <f t="shared" si="5"/>
        <v>#VALUE!</v>
      </c>
      <c r="D94" t="e">
        <f t="shared" si="6"/>
        <v>#VALUE!</v>
      </c>
      <c r="E94" s="1">
        <f t="shared" si="7"/>
        <v>100</v>
      </c>
    </row>
    <row r="95" spans="1:5" x14ac:dyDescent="0.2">
      <c r="A95" s="39" t="s">
        <v>1253</v>
      </c>
      <c r="B95" t="str">
        <f t="shared" si="4"/>
        <v>kotirajo</v>
      </c>
      <c r="C95" t="e">
        <f t="shared" si="5"/>
        <v>#VALUE!</v>
      </c>
      <c r="D95" t="e">
        <f t="shared" si="6"/>
        <v>#VALUE!</v>
      </c>
      <c r="E95" s="1">
        <f t="shared" si="7"/>
        <v>100</v>
      </c>
    </row>
    <row r="96" spans="1:5" x14ac:dyDescent="0.2">
      <c r="A96" s="39" t="s">
        <v>1232</v>
      </c>
      <c r="B96" t="str">
        <f t="shared" si="4"/>
        <v/>
      </c>
      <c r="C96" t="e">
        <f t="shared" si="5"/>
        <v>#VALUE!</v>
      </c>
      <c r="D96" t="e">
        <f t="shared" si="6"/>
        <v>#VALUE!</v>
      </c>
      <c r="E96" s="1">
        <f t="shared" si="7"/>
        <v>100</v>
      </c>
    </row>
    <row r="97" spans="1:5" x14ac:dyDescent="0.2">
      <c r="A97" s="39" t="s">
        <v>1254</v>
      </c>
      <c r="B97" t="str">
        <f t="shared" si="4"/>
        <v xml:space="preserve">ečaj je </v>
      </c>
      <c r="C97">
        <f t="shared" si="5"/>
        <v>5</v>
      </c>
      <c r="D97" t="str">
        <f t="shared" si="6"/>
        <v>ečaj</v>
      </c>
      <c r="E97" s="1">
        <f t="shared" si="7"/>
        <v>100</v>
      </c>
    </row>
    <row r="98" spans="1:5" x14ac:dyDescent="0.2">
      <c r="A98" s="39" t="s">
        <v>1232</v>
      </c>
      <c r="B98" t="str">
        <f t="shared" si="4"/>
        <v/>
      </c>
      <c r="C98" t="e">
        <f t="shared" si="5"/>
        <v>#VALUE!</v>
      </c>
      <c r="D98" t="e">
        <f t="shared" si="6"/>
        <v>#VALUE!</v>
      </c>
      <c r="E98" s="1">
        <f t="shared" si="7"/>
        <v>100</v>
      </c>
    </row>
    <row r="99" spans="1:5" x14ac:dyDescent="0.2">
      <c r="A99" s="39" t="s">
        <v>1255</v>
      </c>
      <c r="B99" t="str">
        <f t="shared" si="4"/>
        <v xml:space="preserve"> za okra</v>
      </c>
      <c r="C99">
        <f t="shared" si="5"/>
        <v>1</v>
      </c>
      <c r="D99" t="str">
        <f t="shared" si="6"/>
        <v/>
      </c>
      <c r="E99" s="1">
        <f t="shared" si="7"/>
        <v>100</v>
      </c>
    </row>
    <row r="100" spans="1:5" x14ac:dyDescent="0.2">
      <c r="A100" s="39" t="s">
        <v>1232</v>
      </c>
      <c r="B100" t="str">
        <f t="shared" si="4"/>
        <v/>
      </c>
      <c r="C100" t="e">
        <f t="shared" si="5"/>
        <v>#VALUE!</v>
      </c>
      <c r="D100" t="e">
        <f t="shared" si="6"/>
        <v>#VALUE!</v>
      </c>
      <c r="E100" s="1">
        <f t="shared" si="7"/>
        <v>100</v>
      </c>
    </row>
    <row r="101" spans="1:5" x14ac:dyDescent="0.2">
      <c r="A101" s="39" t="s">
        <v>1256</v>
      </c>
      <c r="B101" t="str">
        <f t="shared" si="4"/>
        <v>ačba vre</v>
      </c>
      <c r="C101">
        <f t="shared" si="5"/>
        <v>5</v>
      </c>
      <c r="D101" t="str">
        <f t="shared" si="6"/>
        <v>ačba</v>
      </c>
      <c r="E101" s="1">
        <f t="shared" si="7"/>
        <v>100</v>
      </c>
    </row>
    <row r="102" spans="1:5" x14ac:dyDescent="0.2">
      <c r="A102" s="39" t="s">
        <v>1232</v>
      </c>
      <c r="B102" t="str">
        <f t="shared" si="4"/>
        <v/>
      </c>
      <c r="C102" t="e">
        <f t="shared" si="5"/>
        <v>#VALUE!</v>
      </c>
      <c r="D102" t="e">
        <f t="shared" si="6"/>
        <v>#VALUE!</v>
      </c>
      <c r="E102" s="1">
        <f t="shared" si="7"/>
        <v>100</v>
      </c>
    </row>
    <row r="103" spans="1:5" x14ac:dyDescent="0.2">
      <c r="A103" s="39" t="s">
        <v>1257</v>
      </c>
      <c r="B103" t="str">
        <f t="shared" si="4"/>
        <v>sta vred</v>
      </c>
      <c r="C103">
        <f t="shared" si="5"/>
        <v>4</v>
      </c>
      <c r="D103" t="str">
        <f t="shared" si="6"/>
        <v>sta</v>
      </c>
      <c r="E103" s="1">
        <f t="shared" si="7"/>
        <v>100</v>
      </c>
    </row>
    <row r="104" spans="1:5" x14ac:dyDescent="0.2">
      <c r="A104" s="39" t="s">
        <v>1232</v>
      </c>
      <c r="B104" t="str">
        <f t="shared" si="4"/>
        <v/>
      </c>
      <c r="C104" t="e">
        <f t="shared" si="5"/>
        <v>#VALUE!</v>
      </c>
      <c r="D104" t="e">
        <f t="shared" si="6"/>
        <v>#VALUE!</v>
      </c>
      <c r="E104" s="1">
        <f t="shared" si="7"/>
        <v>100</v>
      </c>
    </row>
    <row r="105" spans="1:5" x14ac:dyDescent="0.2">
      <c r="A105" s="39" t="s">
        <v>1258</v>
      </c>
      <c r="B105" t="str">
        <f t="shared" si="4"/>
        <v>ednost e</v>
      </c>
      <c r="C105">
        <f t="shared" si="5"/>
        <v>7</v>
      </c>
      <c r="D105" t="str">
        <f t="shared" si="6"/>
        <v>ednost</v>
      </c>
      <c r="E105" s="1">
        <f t="shared" si="7"/>
        <v>100</v>
      </c>
    </row>
    <row r="106" spans="1:5" x14ac:dyDescent="0.2">
      <c r="A106" s="39" t="s">
        <v>1232</v>
      </c>
      <c r="B106" t="str">
        <f t="shared" si="4"/>
        <v/>
      </c>
      <c r="C106" t="e">
        <f t="shared" si="5"/>
        <v>#VALUE!</v>
      </c>
      <c r="D106" t="e">
        <f t="shared" si="6"/>
        <v>#VALUE!</v>
      </c>
      <c r="E106" s="1">
        <f t="shared" si="7"/>
        <v>100</v>
      </c>
    </row>
    <row r="107" spans="1:5" x14ac:dyDescent="0.2">
      <c r="A107" s="39" t="s">
        <v>1259</v>
      </c>
      <c r="B107" t="str">
        <f t="shared" si="4"/>
        <v>ečaj - j</v>
      </c>
      <c r="C107">
        <f t="shared" si="5"/>
        <v>5</v>
      </c>
      <c r="D107" t="str">
        <f t="shared" si="6"/>
        <v>ečaj</v>
      </c>
      <c r="E107" s="1">
        <f t="shared" si="7"/>
        <v>100</v>
      </c>
    </row>
    <row r="108" spans="1:5" x14ac:dyDescent="0.2">
      <c r="A108" s="39" t="s">
        <v>1260</v>
      </c>
      <c r="B108" t="str">
        <f t="shared" si="4"/>
        <v>a pa v a</v>
      </c>
      <c r="C108">
        <f t="shared" si="5"/>
        <v>2</v>
      </c>
      <c r="D108" t="str">
        <f t="shared" si="6"/>
        <v>a</v>
      </c>
      <c r="E108" s="1">
        <f t="shared" si="7"/>
        <v>100</v>
      </c>
    </row>
    <row r="109" spans="1:5" x14ac:dyDescent="0.2">
      <c r="A109" s="39" t="s">
        <v>1261</v>
      </c>
      <c r="B109" t="str">
        <f t="shared" si="4"/>
        <v>ega posl</v>
      </c>
      <c r="C109">
        <f t="shared" si="5"/>
        <v>4</v>
      </c>
      <c r="D109" t="str">
        <f t="shared" si="6"/>
        <v>ega</v>
      </c>
      <c r="E109" s="1">
        <f t="shared" si="7"/>
        <v>100</v>
      </c>
    </row>
    <row r="110" spans="1:5" x14ac:dyDescent="0.2">
      <c r="A110" s="39" t="s">
        <v>1262</v>
      </c>
      <c r="B110" t="str">
        <f t="shared" si="4"/>
        <v>eje zakl</v>
      </c>
      <c r="C110">
        <f t="shared" si="5"/>
        <v>4</v>
      </c>
      <c r="D110" t="str">
        <f t="shared" si="6"/>
        <v>eje</v>
      </c>
      <c r="E110" s="1">
        <f t="shared" si="7"/>
        <v>100</v>
      </c>
    </row>
    <row r="111" spans="1:5" x14ac:dyDescent="0.2">
      <c r="A111" s="39" t="s">
        <v>1232</v>
      </c>
      <c r="B111" t="str">
        <f t="shared" si="4"/>
        <v/>
      </c>
      <c r="C111" t="e">
        <f t="shared" si="5"/>
        <v>#VALUE!</v>
      </c>
      <c r="D111" t="e">
        <f t="shared" si="6"/>
        <v>#VALUE!</v>
      </c>
      <c r="E111" s="1">
        <f t="shared" si="7"/>
        <v>100</v>
      </c>
    </row>
    <row r="112" spans="1:5" x14ac:dyDescent="0.2">
      <c r="A112" s="39" t="s">
        <v>1263</v>
      </c>
      <c r="B112" t="str">
        <f t="shared" si="4"/>
        <v xml:space="preserve"> odstote</v>
      </c>
      <c r="C112">
        <f t="shared" si="5"/>
        <v>1</v>
      </c>
      <c r="D112" t="str">
        <f t="shared" si="6"/>
        <v/>
      </c>
      <c r="E112" s="1">
        <f t="shared" si="7"/>
        <v>100</v>
      </c>
    </row>
    <row r="113" spans="1:5" x14ac:dyDescent="0.2">
      <c r="A113" s="39" t="s">
        <v>1232</v>
      </c>
      <c r="B113" t="str">
        <f t="shared" si="4"/>
        <v/>
      </c>
      <c r="C113" t="e">
        <f t="shared" si="5"/>
        <v>#VALUE!</v>
      </c>
      <c r="D113" t="e">
        <f t="shared" si="6"/>
        <v>#VALUE!</v>
      </c>
      <c r="E113" s="1">
        <f t="shared" si="7"/>
        <v>100</v>
      </c>
    </row>
    <row r="114" spans="1:5" x14ac:dyDescent="0.2">
      <c r="A114" s="39" t="s">
        <v>1264</v>
      </c>
      <c r="B114" t="str">
        <f t="shared" si="4"/>
        <v>ci se up</v>
      </c>
      <c r="C114">
        <f t="shared" si="5"/>
        <v>3</v>
      </c>
      <c r="D114" t="str">
        <f t="shared" si="6"/>
        <v>ci</v>
      </c>
      <c r="E114" s="1">
        <f t="shared" si="7"/>
        <v>100</v>
      </c>
    </row>
    <row r="115" spans="1:5" x14ac:dyDescent="0.2">
      <c r="A115" s="39" t="s">
        <v>1232</v>
      </c>
      <c r="B115" t="str">
        <f t="shared" si="4"/>
        <v/>
      </c>
      <c r="C115" t="e">
        <f t="shared" si="5"/>
        <v>#VALUE!</v>
      </c>
      <c r="D115" t="e">
        <f t="shared" si="6"/>
        <v>#VALUE!</v>
      </c>
      <c r="E115" s="1">
        <f t="shared" si="7"/>
        <v>100</v>
      </c>
    </row>
    <row r="116" spans="1:5" x14ac:dyDescent="0.2">
      <c r="A116" s="39" t="s">
        <v>1265</v>
      </c>
      <c r="B116" t="str">
        <f t="shared" si="4"/>
        <v>sna prek</v>
      </c>
      <c r="C116">
        <f t="shared" si="5"/>
        <v>4</v>
      </c>
      <c r="D116" t="str">
        <f t="shared" si="6"/>
        <v>sna</v>
      </c>
      <c r="E116" s="1">
        <f t="shared" si="7"/>
        <v>100</v>
      </c>
    </row>
    <row r="117" spans="1:5" x14ac:dyDescent="0.2">
      <c r="A117" s="39" t="s">
        <v>1232</v>
      </c>
      <c r="B117" t="str">
        <f t="shared" si="4"/>
        <v/>
      </c>
      <c r="C117" t="e">
        <f t="shared" si="5"/>
        <v>#VALUE!</v>
      </c>
      <c r="D117" t="e">
        <f t="shared" si="6"/>
        <v>#VALUE!</v>
      </c>
      <c r="E117" s="1">
        <f t="shared" si="7"/>
        <v>100</v>
      </c>
    </row>
    <row r="118" spans="1:5" x14ac:dyDescent="0.2">
      <c r="A118" s="39" t="s">
        <v>1266</v>
      </c>
      <c r="B118" t="str">
        <f t="shared" si="4"/>
        <v xml:space="preserve">atek ni </v>
      </c>
      <c r="C118">
        <f t="shared" si="5"/>
        <v>5</v>
      </c>
      <c r="D118" t="str">
        <f t="shared" si="6"/>
        <v>atek</v>
      </c>
      <c r="E118" s="1">
        <f t="shared" si="7"/>
        <v>100</v>
      </c>
    </row>
    <row r="119" spans="1:5" x14ac:dyDescent="0.2">
      <c r="A119" s="39" t="s">
        <v>1232</v>
      </c>
      <c r="B119" t="str">
        <f t="shared" si="4"/>
        <v/>
      </c>
      <c r="C119" t="e">
        <f t="shared" si="5"/>
        <v>#VALUE!</v>
      </c>
      <c r="D119" t="e">
        <f t="shared" si="6"/>
        <v>#VALUE!</v>
      </c>
      <c r="E119" s="1">
        <f t="shared" si="7"/>
        <v>100</v>
      </c>
    </row>
    <row r="120" spans="1:5" x14ac:dyDescent="0.2">
      <c r="A120" s="39" t="s">
        <v>1267</v>
      </c>
      <c r="B120" t="str">
        <f t="shared" si="4"/>
        <v xml:space="preserve">ekinjen </v>
      </c>
      <c r="C120">
        <f t="shared" si="5"/>
        <v>8</v>
      </c>
      <c r="D120" t="str">
        <f t="shared" si="6"/>
        <v>ekinjen</v>
      </c>
      <c r="E120" s="1">
        <f t="shared" si="7"/>
        <v>100</v>
      </c>
    </row>
    <row r="121" spans="1:5" x14ac:dyDescent="0.2">
      <c r="A121" s="39" t="s">
        <v>1232</v>
      </c>
      <c r="B121" t="str">
        <f t="shared" si="4"/>
        <v/>
      </c>
      <c r="C121" t="e">
        <f t="shared" si="5"/>
        <v>#VALUE!</v>
      </c>
      <c r="D121" t="e">
        <f t="shared" si="6"/>
        <v>#VALUE!</v>
      </c>
      <c r="E121" s="1">
        <f t="shared" si="7"/>
        <v>100</v>
      </c>
    </row>
    <row r="122" spans="1:5" x14ac:dyDescent="0.2">
      <c r="A122" s="39" t="s">
        <v>1268</v>
      </c>
      <c r="B122" t="str">
        <f t="shared" si="4"/>
        <v>ijski na</v>
      </c>
      <c r="C122">
        <f t="shared" si="5"/>
        <v>6</v>
      </c>
      <c r="D122" t="str">
        <f t="shared" si="6"/>
        <v>ijski</v>
      </c>
      <c r="E122" s="1">
        <f t="shared" si="7"/>
        <v>100</v>
      </c>
    </row>
    <row r="123" spans="1:5" x14ac:dyDescent="0.2">
      <c r="A123" s="39" t="s">
        <v>1232</v>
      </c>
      <c r="B123" t="str">
        <f t="shared" si="4"/>
        <v/>
      </c>
      <c r="C123" t="e">
        <f t="shared" si="5"/>
        <v>#VALUE!</v>
      </c>
      <c r="D123" t="e">
        <f t="shared" si="6"/>
        <v>#VALUE!</v>
      </c>
      <c r="E123" s="1">
        <f t="shared" si="7"/>
        <v>100</v>
      </c>
    </row>
    <row r="124" spans="1:5" x14ac:dyDescent="0.2">
      <c r="A124" s="39" t="s">
        <v>1269</v>
      </c>
      <c r="B124" t="str">
        <f t="shared" si="4"/>
        <v xml:space="preserve">ževalec </v>
      </c>
      <c r="C124">
        <f t="shared" si="5"/>
        <v>8</v>
      </c>
      <c r="D124" t="str">
        <f t="shared" si="6"/>
        <v>ževalec</v>
      </c>
      <c r="E124" s="1">
        <f t="shared" si="7"/>
        <v>100</v>
      </c>
    </row>
    <row r="125" spans="1:5" x14ac:dyDescent="0.2">
      <c r="A125" s="39" t="s">
        <v>1232</v>
      </c>
      <c r="B125" t="str">
        <f t="shared" si="4"/>
        <v/>
      </c>
      <c r="C125" t="e">
        <f t="shared" si="5"/>
        <v>#VALUE!</v>
      </c>
      <c r="D125" t="e">
        <f t="shared" si="6"/>
        <v>#VALUE!</v>
      </c>
      <c r="E125" s="1">
        <f t="shared" si="7"/>
        <v>100</v>
      </c>
    </row>
    <row r="126" spans="1:5" x14ac:dyDescent="0.2">
      <c r="A126" s="39" t="s">
        <v>1270</v>
      </c>
      <c r="B126" t="str">
        <f t="shared" si="4"/>
        <v>ave v te</v>
      </c>
      <c r="C126">
        <f t="shared" si="5"/>
        <v>4</v>
      </c>
      <c r="D126" t="str">
        <f t="shared" si="6"/>
        <v>ave</v>
      </c>
      <c r="E126" s="1">
        <f t="shared" si="7"/>
        <v>100</v>
      </c>
    </row>
    <row r="127" spans="1:5" x14ac:dyDescent="0.2">
      <c r="A127" s="39" t="s">
        <v>1232</v>
      </c>
      <c r="B127" t="str">
        <f t="shared" si="4"/>
        <v/>
      </c>
      <c r="C127" t="e">
        <f t="shared" si="5"/>
        <v>#VALUE!</v>
      </c>
      <c r="D127" t="e">
        <f t="shared" si="6"/>
        <v>#VALUE!</v>
      </c>
      <c r="E127" s="1">
        <f t="shared" si="7"/>
        <v>100</v>
      </c>
    </row>
    <row r="128" spans="1:5" x14ac:dyDescent="0.2">
      <c r="A128" s="39" t="s">
        <v>1271</v>
      </c>
      <c r="B128" t="str">
        <f t="shared" si="4"/>
        <v>ska borz</v>
      </c>
      <c r="C128">
        <f t="shared" si="5"/>
        <v>4</v>
      </c>
      <c r="D128" t="str">
        <f t="shared" si="6"/>
        <v>ska</v>
      </c>
      <c r="E128" s="1">
        <f t="shared" si="7"/>
        <v>100</v>
      </c>
    </row>
    <row r="129" spans="1:5" x14ac:dyDescent="0.2">
      <c r="A129" s="39" t="s">
        <v>1232</v>
      </c>
      <c r="B129" t="str">
        <f t="shared" si="4"/>
        <v/>
      </c>
      <c r="C129" t="e">
        <f t="shared" si="5"/>
        <v>#VALUE!</v>
      </c>
      <c r="D129" t="e">
        <f t="shared" si="6"/>
        <v>#VALUE!</v>
      </c>
      <c r="E129" s="1">
        <f t="shared" si="7"/>
        <v>100</v>
      </c>
    </row>
    <row r="130" spans="1:5" x14ac:dyDescent="0.2">
      <c r="A130" s="39" t="s">
        <v>1272</v>
      </c>
      <c r="B130" t="str">
        <f t="shared" si="4"/>
        <v>a javnih</v>
      </c>
      <c r="C130">
        <f t="shared" si="5"/>
        <v>2</v>
      </c>
      <c r="D130" t="str">
        <f t="shared" si="6"/>
        <v>a</v>
      </c>
      <c r="E130" s="1">
        <f t="shared" si="7"/>
        <v>100</v>
      </c>
    </row>
    <row r="131" spans="1:5" x14ac:dyDescent="0.2">
      <c r="A131" s="39" t="s">
        <v>1232</v>
      </c>
      <c r="B131" t="str">
        <f t="shared" si="4"/>
        <v/>
      </c>
      <c r="C131" t="e">
        <f t="shared" si="5"/>
        <v>#VALUE!</v>
      </c>
      <c r="D131" t="e">
        <f t="shared" si="6"/>
        <v>#VALUE!</v>
      </c>
      <c r="E131" s="1">
        <f t="shared" si="7"/>
        <v>100</v>
      </c>
    </row>
    <row r="132" spans="1:5" x14ac:dyDescent="0.2">
      <c r="A132" s="39" t="s">
        <v>1273</v>
      </c>
      <c r="B132" t="str">
        <f t="shared" si="4"/>
        <v xml:space="preserve">values, </v>
      </c>
      <c r="C132">
        <f t="shared" si="5"/>
        <v>8</v>
      </c>
      <c r="D132" t="str">
        <f t="shared" si="6"/>
        <v>values,</v>
      </c>
      <c r="E132" s="1">
        <f t="shared" si="7"/>
        <v>100</v>
      </c>
    </row>
    <row r="133" spans="1:5" x14ac:dyDescent="0.2">
      <c r="A133" s="39" t="s">
        <v>1232</v>
      </c>
      <c r="B133" t="str">
        <f t="shared" si="4"/>
        <v/>
      </c>
      <c r="C133" t="e">
        <f t="shared" si="5"/>
        <v>#VALUE!</v>
      </c>
      <c r="D133" t="e">
        <f t="shared" si="6"/>
        <v>#VALUE!</v>
      </c>
      <c r="E133" s="1">
        <f t="shared" si="7"/>
        <v>100</v>
      </c>
    </row>
    <row r="134" spans="1:5" x14ac:dyDescent="0.2">
      <c r="A134" s="39" t="s">
        <v>1274</v>
      </c>
      <c r="B134" t="str">
        <f t="shared" si="4"/>
        <v xml:space="preserve">values, </v>
      </c>
      <c r="C134">
        <f t="shared" si="5"/>
        <v>8</v>
      </c>
      <c r="D134" t="str">
        <f t="shared" si="6"/>
        <v>values,</v>
      </c>
      <c r="E134" s="1">
        <f t="shared" si="7"/>
        <v>100</v>
      </c>
    </row>
    <row r="135" spans="1:5" x14ac:dyDescent="0.2">
      <c r="A135" s="39" t="s">
        <v>1232</v>
      </c>
      <c r="B135" t="str">
        <f t="shared" si="4"/>
        <v/>
      </c>
      <c r="C135" t="e">
        <f t="shared" si="5"/>
        <v>#VALUE!</v>
      </c>
      <c r="D135" t="e">
        <f t="shared" si="6"/>
        <v>#VALUE!</v>
      </c>
      <c r="E135" s="1">
        <f t="shared" si="7"/>
        <v>100</v>
      </c>
    </row>
    <row r="136" spans="1:5" x14ac:dyDescent="0.2">
      <c r="A136" s="39" t="s">
        <v>1275</v>
      </c>
      <c r="B136" t="str">
        <f t="shared" si="4"/>
        <v>s for fi</v>
      </c>
      <c r="C136">
        <f t="shared" si="5"/>
        <v>2</v>
      </c>
      <c r="D136" t="str">
        <f t="shared" si="6"/>
        <v>s</v>
      </c>
      <c r="E136" s="1">
        <f t="shared" si="7"/>
        <v>100</v>
      </c>
    </row>
    <row r="137" spans="1:5" x14ac:dyDescent="0.2">
      <c r="A137" s="39" t="s">
        <v>1232</v>
      </c>
      <c r="B137" t="str">
        <f t="shared" si="4"/>
        <v/>
      </c>
      <c r="C137" t="e">
        <f t="shared" si="5"/>
        <v>#VALUE!</v>
      </c>
      <c r="D137" t="e">
        <f t="shared" si="6"/>
        <v>#VALUE!</v>
      </c>
      <c r="E137" s="1">
        <f t="shared" si="7"/>
        <v>100</v>
      </c>
    </row>
    <row r="138" spans="1:5" x14ac:dyDescent="0.2">
      <c r="A138" s="39" t="s">
        <v>1276</v>
      </c>
      <c r="B138" t="str">
        <f t="shared" si="4"/>
        <v>set valu</v>
      </c>
      <c r="C138">
        <f t="shared" si="5"/>
        <v>4</v>
      </c>
      <c r="D138" t="str">
        <f t="shared" si="6"/>
        <v>set</v>
      </c>
      <c r="E138" s="1">
        <f t="shared" si="7"/>
        <v>100</v>
      </c>
    </row>
    <row r="139" spans="1:5" x14ac:dyDescent="0.2">
      <c r="A139" s="39" t="s">
        <v>1232</v>
      </c>
      <c r="B139" t="str">
        <f t="shared" si="4"/>
        <v/>
      </c>
      <c r="C139" t="e">
        <f t="shared" si="5"/>
        <v>#VALUE!</v>
      </c>
      <c r="D139" t="e">
        <f t="shared" si="6"/>
        <v>#VALUE!</v>
      </c>
      <c r="E139" s="1">
        <f t="shared" si="7"/>
        <v>100</v>
      </c>
    </row>
    <row r="140" spans="1:5" x14ac:dyDescent="0.2">
      <c r="A140" s="39" t="s">
        <v>1277</v>
      </c>
      <c r="B140" t="str">
        <f t="shared" si="4"/>
        <v>r vredno</v>
      </c>
      <c r="C140">
        <f t="shared" si="5"/>
        <v>2</v>
      </c>
      <c r="D140" t="str">
        <f t="shared" si="6"/>
        <v>r</v>
      </c>
      <c r="E140" s="1">
        <f t="shared" si="7"/>
        <v>100</v>
      </c>
    </row>
    <row r="141" spans="1:5" x14ac:dyDescent="0.2">
      <c r="A141" s="39" t="s">
        <v>1232</v>
      </c>
      <c r="B141" t="str">
        <f t="shared" si="4"/>
        <v/>
      </c>
      <c r="C141" t="e">
        <f t="shared" si="5"/>
        <v>#VALUE!</v>
      </c>
      <c r="D141" t="e">
        <f t="shared" si="6"/>
        <v>#VALUE!</v>
      </c>
      <c r="E141" s="1">
        <f t="shared" si="7"/>
        <v>100</v>
      </c>
    </row>
    <row r="142" spans="1:5" x14ac:dyDescent="0.2">
      <c r="A142" s="39" t="s">
        <v>1278</v>
      </c>
      <c r="B142" t="str">
        <f t="shared" ref="B142:B152" si="8">MID(A142,17,8)</f>
        <v>r vredno</v>
      </c>
      <c r="C142">
        <f t="shared" ref="C142:C152" si="9">FIND(" ",B142,1)</f>
        <v>2</v>
      </c>
      <c r="D142" t="str">
        <f t="shared" ref="D142:D152" si="10">LEFT(B142,C142-1)</f>
        <v>r</v>
      </c>
      <c r="E142" s="1">
        <f t="shared" ref="E142:E152" si="11">IF(ISERROR(MID(A142,254,15)*1)=TRUE,100,MID(A142,254,15)*1)</f>
        <v>100</v>
      </c>
    </row>
    <row r="143" spans="1:5" x14ac:dyDescent="0.2">
      <c r="A143" s="39" t="s">
        <v>1232</v>
      </c>
      <c r="B143" t="str">
        <f t="shared" si="8"/>
        <v/>
      </c>
      <c r="C143" t="e">
        <f t="shared" si="9"/>
        <v>#VALUE!</v>
      </c>
      <c r="D143" t="e">
        <f t="shared" si="10"/>
        <v>#VALUE!</v>
      </c>
      <c r="E143" s="1">
        <f t="shared" si="11"/>
        <v>100</v>
      </c>
    </row>
    <row r="144" spans="1:5" x14ac:dyDescent="0.2">
      <c r="A144" s="39" t="s">
        <v>1279</v>
      </c>
      <c r="B144" t="str">
        <f t="shared" si="8"/>
        <v>r vredno</v>
      </c>
      <c r="C144">
        <f t="shared" si="9"/>
        <v>2</v>
      </c>
      <c r="D144" t="str">
        <f t="shared" si="10"/>
        <v>r</v>
      </c>
      <c r="E144" s="1">
        <f t="shared" si="11"/>
        <v>100</v>
      </c>
    </row>
    <row r="145" spans="1:5" x14ac:dyDescent="0.2">
      <c r="A145" s="39" t="s">
        <v>1232</v>
      </c>
      <c r="B145" t="str">
        <f t="shared" si="8"/>
        <v/>
      </c>
      <c r="C145" t="e">
        <f t="shared" si="9"/>
        <v>#VALUE!</v>
      </c>
      <c r="D145" t="e">
        <f t="shared" si="10"/>
        <v>#VALUE!</v>
      </c>
      <c r="E145" s="1">
        <f t="shared" si="11"/>
        <v>100</v>
      </c>
    </row>
    <row r="146" spans="1:5" x14ac:dyDescent="0.2">
      <c r="A146" s="39" t="s">
        <v>1287</v>
      </c>
      <c r="B146" t="str">
        <f t="shared" si="8"/>
        <v>pe vredn</v>
      </c>
      <c r="C146">
        <f t="shared" si="9"/>
        <v>3</v>
      </c>
      <c r="D146" t="str">
        <f t="shared" si="10"/>
        <v>pe</v>
      </c>
      <c r="E146" s="1">
        <f t="shared" si="11"/>
        <v>100</v>
      </c>
    </row>
    <row r="147" spans="1:5" x14ac:dyDescent="0.2">
      <c r="A147" s="39" t="s">
        <v>1232</v>
      </c>
      <c r="B147" t="str">
        <f t="shared" si="8"/>
        <v/>
      </c>
      <c r="C147" t="e">
        <f t="shared" si="9"/>
        <v>#VALUE!</v>
      </c>
      <c r="D147" t="e">
        <f t="shared" si="10"/>
        <v>#VALUE!</v>
      </c>
      <c r="E147" s="1">
        <f t="shared" si="11"/>
        <v>100</v>
      </c>
    </row>
    <row r="148" spans="1:5" x14ac:dyDescent="0.2">
      <c r="A148" s="39" t="s">
        <v>1280</v>
      </c>
      <c r="B148" t="str">
        <f t="shared" si="8"/>
        <v>Tier val</v>
      </c>
      <c r="C148">
        <f t="shared" si="9"/>
        <v>5</v>
      </c>
      <c r="D148" t="str">
        <f t="shared" si="10"/>
        <v>Tier</v>
      </c>
      <c r="E148" s="1">
        <f t="shared" si="11"/>
        <v>100</v>
      </c>
    </row>
    <row r="149" spans="1:5" x14ac:dyDescent="0.2">
      <c r="A149" s="39" t="s">
        <v>1232</v>
      </c>
      <c r="B149" t="str">
        <f t="shared" si="8"/>
        <v/>
      </c>
      <c r="C149" t="e">
        <f t="shared" si="9"/>
        <v>#VALUE!</v>
      </c>
      <c r="D149" t="e">
        <f t="shared" si="10"/>
        <v>#VALUE!</v>
      </c>
      <c r="E149" s="1">
        <f t="shared" si="11"/>
        <v>100</v>
      </c>
    </row>
    <row r="150" spans="1:5" x14ac:dyDescent="0.2">
      <c r="A150" s="39" t="s">
        <v>1281</v>
      </c>
      <c r="B150" t="str">
        <f t="shared" si="8"/>
        <v>Tier val</v>
      </c>
      <c r="C150">
        <f t="shared" si="9"/>
        <v>5</v>
      </c>
      <c r="D150" t="str">
        <f t="shared" si="10"/>
        <v>Tier</v>
      </c>
      <c r="E150" s="1">
        <f t="shared" si="11"/>
        <v>100</v>
      </c>
    </row>
    <row r="151" spans="1:5" x14ac:dyDescent="0.2">
      <c r="A151" s="39" t="s">
        <v>1232</v>
      </c>
      <c r="B151" t="str">
        <f t="shared" si="8"/>
        <v/>
      </c>
      <c r="C151" t="e">
        <f t="shared" si="9"/>
        <v>#VALUE!</v>
      </c>
      <c r="D151" t="e">
        <f t="shared" si="10"/>
        <v>#VALUE!</v>
      </c>
      <c r="E151" s="1">
        <f t="shared" si="11"/>
        <v>100</v>
      </c>
    </row>
    <row r="152" spans="1:5" x14ac:dyDescent="0.2">
      <c r="A152" s="39" t="s">
        <v>1282</v>
      </c>
      <c r="B152" t="str">
        <f t="shared" si="8"/>
        <v>Tier val</v>
      </c>
      <c r="C152">
        <f t="shared" si="9"/>
        <v>5</v>
      </c>
      <c r="D152" t="str">
        <f t="shared" si="10"/>
        <v>Tier</v>
      </c>
      <c r="E152" s="1">
        <f t="shared" si="11"/>
        <v>100</v>
      </c>
    </row>
    <row r="153" spans="1:5" x14ac:dyDescent="0.2">
      <c r="A153" s="39" t="s">
        <v>1232</v>
      </c>
    </row>
    <row r="154" spans="1:5" x14ac:dyDescent="0.2">
      <c r="A154" s="39" t="s">
        <v>1283</v>
      </c>
    </row>
    <row r="155" spans="1:5" x14ac:dyDescent="0.2">
      <c r="A155" s="39" t="s">
        <v>1232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600"/>
  <sheetViews>
    <sheetView workbookViewId="0">
      <selection activeCell="C2" sqref="C2"/>
    </sheetView>
  </sheetViews>
  <sheetFormatPr defaultRowHeight="12.75" x14ac:dyDescent="0.2"/>
  <cols>
    <col min="1" max="1" width="15.85546875" bestFit="1" customWidth="1"/>
    <col min="2" max="2" width="12.7109375" bestFit="1" customWidth="1"/>
    <col min="3" max="3" width="55" bestFit="1" customWidth="1"/>
    <col min="4" max="4" width="15.5703125" bestFit="1" customWidth="1"/>
    <col min="5" max="5" width="16.140625" bestFit="1" customWidth="1"/>
    <col min="6" max="6" width="11.7109375" style="1" bestFit="1" customWidth="1"/>
    <col min="8" max="8" width="14.28515625" style="3" bestFit="1" customWidth="1"/>
    <col min="9" max="9" width="14.85546875" bestFit="1" customWidth="1"/>
    <col min="10" max="10" width="12" style="3" bestFit="1" customWidth="1"/>
    <col min="12" max="12" width="10.140625" bestFit="1" customWidth="1"/>
    <col min="14" max="14" width="10.140625" bestFit="1" customWidth="1"/>
  </cols>
  <sheetData>
    <row r="1" spans="1:17" x14ac:dyDescent="0.2">
      <c r="A1" t="s">
        <v>0</v>
      </c>
      <c r="B1" t="s">
        <v>1</v>
      </c>
      <c r="C1" t="s">
        <v>2</v>
      </c>
      <c r="D1" t="s">
        <v>3</v>
      </c>
      <c r="E1" t="s">
        <v>4</v>
      </c>
      <c r="F1" s="1" t="s">
        <v>654</v>
      </c>
      <c r="G1" t="s">
        <v>648</v>
      </c>
      <c r="H1" s="3" t="s">
        <v>655</v>
      </c>
      <c r="I1" s="5" t="s">
        <v>653</v>
      </c>
      <c r="J1" s="6" t="s">
        <v>650</v>
      </c>
      <c r="L1" s="3">
        <f ca="1">N1-VLOOKUP(O1,$P$1:$Q$7,2,FALSE)</f>
        <v>45328</v>
      </c>
      <c r="N1" s="3">
        <f ca="1">TODAY()</f>
        <v>45329</v>
      </c>
      <c r="O1">
        <f ca="1">WEEKDAY(N1,2)</f>
        <v>3</v>
      </c>
      <c r="P1">
        <v>1</v>
      </c>
      <c r="Q1">
        <v>3</v>
      </c>
    </row>
    <row r="2" spans="1:17" x14ac:dyDescent="0.2">
      <c r="A2" t="s">
        <v>712</v>
      </c>
      <c r="B2" t="s">
        <v>726</v>
      </c>
      <c r="C2" t="s">
        <v>752</v>
      </c>
      <c r="D2" t="s">
        <v>5</v>
      </c>
      <c r="E2">
        <v>100</v>
      </c>
      <c r="F2">
        <v>2034.1</v>
      </c>
      <c r="G2" t="s">
        <v>652</v>
      </c>
      <c r="H2" s="3">
        <v>45328</v>
      </c>
      <c r="I2" s="4">
        <f>IF(G2="DA",IF(D2="D",IF(J2="-",100,VLOOKUP(A2,LJSE!$D$1:$E$200,2,FALSE)),VLOOKUP(A2,LJSE!$D$1:$E$200,2,FALSE)),IF(D2="D",100,F2))</f>
        <v>2034.1</v>
      </c>
      <c r="J2" s="3">
        <f>IF(G2="DA",IF(D2="D","-",$L$1),IF(D2="D","",H2))</f>
        <v>45328</v>
      </c>
      <c r="P2">
        <v>2</v>
      </c>
      <c r="Q2">
        <v>1</v>
      </c>
    </row>
    <row r="3" spans="1:17" x14ac:dyDescent="0.2">
      <c r="A3" t="s">
        <v>1396</v>
      </c>
      <c r="B3" t="s">
        <v>1397</v>
      </c>
      <c r="C3" t="s">
        <v>1398</v>
      </c>
      <c r="D3" t="s">
        <v>5</v>
      </c>
      <c r="E3">
        <v>1</v>
      </c>
      <c r="F3">
        <v>1</v>
      </c>
      <c r="G3" t="s">
        <v>652</v>
      </c>
      <c r="H3" s="3">
        <v>45328</v>
      </c>
      <c r="I3" s="4">
        <f>IF(G3="DA",IF(D3="D",IF(J3="-",100,VLOOKUP(A3,LJSE!$D$1:$E$200,2,FALSE)),VLOOKUP(A3,LJSE!$D$1:$E$200,2,FALSE)),IF(D3="D",100,F3))</f>
        <v>1</v>
      </c>
      <c r="J3" s="3">
        <f t="shared" ref="J3:J66" si="0">IF(G3="DA",IF(D3="D","-",$L$1),IF(D3="D","",H3))</f>
        <v>45328</v>
      </c>
      <c r="P3">
        <v>3</v>
      </c>
      <c r="Q3">
        <v>1</v>
      </c>
    </row>
    <row r="4" spans="1:17" x14ac:dyDescent="0.2">
      <c r="A4" t="s">
        <v>1399</v>
      </c>
      <c r="B4" t="s">
        <v>1400</v>
      </c>
      <c r="C4" t="s">
        <v>1401</v>
      </c>
      <c r="D4" t="s">
        <v>5</v>
      </c>
      <c r="E4">
        <v>1</v>
      </c>
      <c r="F4">
        <v>1</v>
      </c>
      <c r="G4" t="s">
        <v>652</v>
      </c>
      <c r="H4" s="3">
        <v>45328</v>
      </c>
      <c r="I4" s="4">
        <f>IF(G4="DA",IF(D4="D",IF(J4="-",100,VLOOKUP(A4,LJSE!$D$1:$E$200,2,FALSE)),VLOOKUP(A4,LJSE!$D$1:$E$200,2,FALSE)),IF(D4="D",100,F4))</f>
        <v>1</v>
      </c>
      <c r="J4" s="3">
        <f t="shared" si="0"/>
        <v>45328</v>
      </c>
      <c r="P4">
        <v>4</v>
      </c>
      <c r="Q4">
        <v>1</v>
      </c>
    </row>
    <row r="5" spans="1:17" x14ac:dyDescent="0.2">
      <c r="A5" t="s">
        <v>6</v>
      </c>
      <c r="B5" t="s">
        <v>7</v>
      </c>
      <c r="C5" t="s">
        <v>753</v>
      </c>
      <c r="D5" t="s">
        <v>5</v>
      </c>
      <c r="E5">
        <v>1</v>
      </c>
      <c r="F5">
        <v>3.4580985406379998</v>
      </c>
      <c r="G5" t="s">
        <v>652</v>
      </c>
      <c r="H5" s="3">
        <v>45328</v>
      </c>
      <c r="I5" s="4">
        <f>IF(G5="DA",IF(D5="D",IF(J5="-",100,VLOOKUP(A5,LJSE!$D$1:$E$200,2,FALSE)),VLOOKUP(A5,LJSE!$D$1:$E$200,2,FALSE)),IF(D5="D",100,F5))</f>
        <v>3.4580985406379998</v>
      </c>
      <c r="J5" s="3">
        <f t="shared" si="0"/>
        <v>45328</v>
      </c>
      <c r="P5">
        <v>5</v>
      </c>
      <c r="Q5">
        <v>1</v>
      </c>
    </row>
    <row r="6" spans="1:17" x14ac:dyDescent="0.2">
      <c r="A6" t="s">
        <v>8</v>
      </c>
      <c r="B6" t="s">
        <v>9</v>
      </c>
      <c r="C6" t="s">
        <v>754</v>
      </c>
      <c r="D6" t="s">
        <v>5</v>
      </c>
      <c r="E6">
        <v>1</v>
      </c>
      <c r="F6">
        <v>3.4580985406379998</v>
      </c>
      <c r="G6" t="s">
        <v>652</v>
      </c>
      <c r="H6" s="3">
        <v>45328</v>
      </c>
      <c r="I6" s="4">
        <f>IF(G6="DA",IF(D6="D",IF(J6="-",100,VLOOKUP(A6,LJSE!$D$1:$E$200,2,FALSE)),VLOOKUP(A6,LJSE!$D$1:$E$200,2,FALSE)),IF(D6="D",100,F6))</f>
        <v>3.4580985406379998</v>
      </c>
      <c r="J6" s="3">
        <f t="shared" si="0"/>
        <v>45328</v>
      </c>
      <c r="P6">
        <v>6</v>
      </c>
      <c r="Q6">
        <v>1</v>
      </c>
    </row>
    <row r="7" spans="1:17" x14ac:dyDescent="0.2">
      <c r="A7" t="s">
        <v>1158</v>
      </c>
      <c r="B7" t="s">
        <v>1159</v>
      </c>
      <c r="C7" t="s">
        <v>1160</v>
      </c>
      <c r="D7" t="s">
        <v>10</v>
      </c>
      <c r="E7">
        <v>20000</v>
      </c>
      <c r="F7">
        <v>100</v>
      </c>
      <c r="G7" t="s">
        <v>652</v>
      </c>
      <c r="H7" s="3">
        <v>45328</v>
      </c>
      <c r="I7" s="4">
        <f>IF(G7="DA",IF(D7="D",IF(J7="-",100,VLOOKUP(A7,LJSE!$D$1:$E$200,2,FALSE)),VLOOKUP(A7,LJSE!$D$1:$E$200,2,FALSE)),IF(D7="D",100,F7))</f>
        <v>100</v>
      </c>
      <c r="J7" s="3" t="str">
        <f t="shared" si="0"/>
        <v/>
      </c>
      <c r="P7">
        <v>7</v>
      </c>
      <c r="Q7">
        <v>2</v>
      </c>
    </row>
    <row r="8" spans="1:17" x14ac:dyDescent="0.2">
      <c r="A8" t="s">
        <v>11</v>
      </c>
      <c r="B8" t="s">
        <v>12</v>
      </c>
      <c r="C8" t="s">
        <v>755</v>
      </c>
      <c r="D8" t="s">
        <v>5</v>
      </c>
      <c r="E8">
        <v>1</v>
      </c>
      <c r="F8">
        <v>24.267013498312998</v>
      </c>
      <c r="G8" t="s">
        <v>652</v>
      </c>
      <c r="H8" s="3">
        <v>45328</v>
      </c>
      <c r="I8" s="4">
        <f>IF(G8="DA",IF(D8="D",IF(J8="-",100,VLOOKUP(A8,LJSE!$D$1:$E$200,2,FALSE)),VLOOKUP(A8,LJSE!$D$1:$E$200,2,FALSE)),IF(D8="D",100,F8))</f>
        <v>24.267013498312998</v>
      </c>
      <c r="J8" s="3">
        <f t="shared" si="0"/>
        <v>45328</v>
      </c>
    </row>
    <row r="9" spans="1:17" x14ac:dyDescent="0.2">
      <c r="A9" t="s">
        <v>13</v>
      </c>
      <c r="B9" t="s">
        <v>14</v>
      </c>
      <c r="C9" t="s">
        <v>756</v>
      </c>
      <c r="D9" t="s">
        <v>10</v>
      </c>
      <c r="E9">
        <v>1000</v>
      </c>
      <c r="F9">
        <v>131.22</v>
      </c>
      <c r="G9" t="s">
        <v>652</v>
      </c>
      <c r="H9" s="3">
        <v>45328</v>
      </c>
      <c r="I9" s="4">
        <f>IF(G9="DA",IF(D9="D",IF(J9="-",100,VLOOKUP(A9,LJSE!$D$1:$E$200,2,FALSE)),VLOOKUP(A9,LJSE!$D$1:$E$200,2,FALSE)),IF(D9="D",100,F9))</f>
        <v>100</v>
      </c>
      <c r="J9" s="3" t="str">
        <f t="shared" si="0"/>
        <v/>
      </c>
    </row>
    <row r="10" spans="1:17" x14ac:dyDescent="0.2">
      <c r="A10" t="s">
        <v>15</v>
      </c>
      <c r="B10" t="s">
        <v>16</v>
      </c>
      <c r="C10" t="s">
        <v>757</v>
      </c>
      <c r="D10" t="s">
        <v>5</v>
      </c>
      <c r="E10">
        <v>1</v>
      </c>
      <c r="F10">
        <v>1.3508615287000001</v>
      </c>
      <c r="G10" t="s">
        <v>652</v>
      </c>
      <c r="H10" s="3">
        <v>45328</v>
      </c>
      <c r="I10" s="4">
        <f>IF(G10="DA",IF(D10="D",IF(J10="-",100,VLOOKUP(A10,LJSE!$D$1:$E$200,2,FALSE)),VLOOKUP(A10,LJSE!$D$1:$E$200,2,FALSE)),IF(D10="D",100,F10))</f>
        <v>1.3508615287000001</v>
      </c>
      <c r="J10" s="3">
        <f t="shared" si="0"/>
        <v>45328</v>
      </c>
    </row>
    <row r="11" spans="1:17" x14ac:dyDescent="0.2">
      <c r="A11" t="s">
        <v>17</v>
      </c>
      <c r="B11" t="s">
        <v>18</v>
      </c>
      <c r="C11" t="s">
        <v>758</v>
      </c>
      <c r="D11" t="s">
        <v>5</v>
      </c>
      <c r="E11">
        <v>1</v>
      </c>
      <c r="F11">
        <v>71.522814839199995</v>
      </c>
      <c r="G11" t="s">
        <v>652</v>
      </c>
      <c r="H11" s="3">
        <v>45328</v>
      </c>
      <c r="I11" s="4">
        <f>IF(G11="DA",IF(D11="D",IF(J11="-",100,VLOOKUP(A11,LJSE!$D$1:$E$200,2,FALSE)),VLOOKUP(A11,LJSE!$D$1:$E$200,2,FALSE)),IF(D11="D",100,F11))</f>
        <v>71.522814839199995</v>
      </c>
      <c r="J11" s="3">
        <f t="shared" si="0"/>
        <v>45328</v>
      </c>
    </row>
    <row r="12" spans="1:17" x14ac:dyDescent="0.2">
      <c r="A12" t="s">
        <v>19</v>
      </c>
      <c r="B12" t="s">
        <v>20</v>
      </c>
      <c r="C12" t="s">
        <v>759</v>
      </c>
      <c r="D12" t="s">
        <v>5</v>
      </c>
      <c r="E12">
        <v>1</v>
      </c>
      <c r="F12">
        <v>54.293354999999998</v>
      </c>
      <c r="G12" t="s">
        <v>652</v>
      </c>
      <c r="H12" s="3">
        <v>45328</v>
      </c>
      <c r="I12" s="4">
        <f>IF(G12="DA",IF(D12="D",IF(J12="-",100,VLOOKUP(A12,LJSE!$D$1:$E$200,2,FALSE)),VLOOKUP(A12,LJSE!$D$1:$E$200,2,FALSE)),IF(D12="D",100,F12))</f>
        <v>54.293354999999998</v>
      </c>
      <c r="J12" s="3">
        <f t="shared" si="0"/>
        <v>45328</v>
      </c>
    </row>
    <row r="13" spans="1:17" x14ac:dyDescent="0.2">
      <c r="A13" t="s">
        <v>21</v>
      </c>
      <c r="B13" t="s">
        <v>22</v>
      </c>
      <c r="C13" t="s">
        <v>760</v>
      </c>
      <c r="D13" t="s">
        <v>5</v>
      </c>
      <c r="E13">
        <v>1</v>
      </c>
      <c r="F13">
        <v>1066.6943809523</v>
      </c>
      <c r="G13" t="s">
        <v>652</v>
      </c>
      <c r="H13" s="3">
        <v>45328</v>
      </c>
      <c r="I13" s="4">
        <f>IF(G13="DA",IF(D13="D",IF(J13="-",100,VLOOKUP(A13,LJSE!$D$1:$E$200,2,FALSE)),VLOOKUP(A13,LJSE!$D$1:$E$200,2,FALSE)),IF(D13="D",100,F13))</f>
        <v>1066.6943809523</v>
      </c>
      <c r="J13" s="3">
        <f t="shared" si="0"/>
        <v>45328</v>
      </c>
    </row>
    <row r="14" spans="1:17" x14ac:dyDescent="0.2">
      <c r="A14" t="s">
        <v>23</v>
      </c>
      <c r="B14" t="s">
        <v>24</v>
      </c>
      <c r="C14" t="s">
        <v>761</v>
      </c>
      <c r="D14" t="s">
        <v>5</v>
      </c>
      <c r="E14">
        <v>1</v>
      </c>
      <c r="F14">
        <v>0.91705741149999997</v>
      </c>
      <c r="G14" t="s">
        <v>652</v>
      </c>
      <c r="H14" s="3">
        <v>45328</v>
      </c>
      <c r="I14" s="4">
        <f>IF(G14="DA",IF(D14="D",IF(J14="-",100,VLOOKUP(A14,LJSE!$D$1:$E$200,2,FALSE)),VLOOKUP(A14,LJSE!$D$1:$E$200,2,FALSE)),IF(D14="D",100,F14))</f>
        <v>0.91705741149999997</v>
      </c>
      <c r="J14" s="3">
        <f t="shared" si="0"/>
        <v>45328</v>
      </c>
    </row>
    <row r="15" spans="1:17" x14ac:dyDescent="0.2">
      <c r="A15" t="s">
        <v>25</v>
      </c>
      <c r="B15" t="s">
        <v>26</v>
      </c>
      <c r="C15" t="s">
        <v>762</v>
      </c>
      <c r="D15" t="s">
        <v>5</v>
      </c>
      <c r="E15">
        <v>1</v>
      </c>
      <c r="F15">
        <v>31.481762248700001</v>
      </c>
      <c r="G15" t="s">
        <v>652</v>
      </c>
      <c r="H15" s="3">
        <v>45328</v>
      </c>
      <c r="I15" s="4">
        <f>IF(G15="DA",IF(D15="D",IF(J15="-",100,VLOOKUP(A15,LJSE!$D$1:$E$200,2,FALSE)),VLOOKUP(A15,LJSE!$D$1:$E$200,2,FALSE)),IF(D15="D",100,F15))</f>
        <v>31.481762248700001</v>
      </c>
      <c r="J15" s="3">
        <f t="shared" si="0"/>
        <v>45328</v>
      </c>
    </row>
    <row r="16" spans="1:17" x14ac:dyDescent="0.2">
      <c r="A16" t="s">
        <v>713</v>
      </c>
      <c r="B16" t="s">
        <v>727</v>
      </c>
      <c r="C16" t="s">
        <v>763</v>
      </c>
      <c r="D16" t="s">
        <v>5</v>
      </c>
      <c r="E16">
        <v>1</v>
      </c>
      <c r="F16">
        <v>6.0448399999999998</v>
      </c>
      <c r="G16" t="s">
        <v>652</v>
      </c>
      <c r="H16" s="3">
        <v>45328</v>
      </c>
      <c r="I16" s="4">
        <f>IF(G16="DA",IF(D16="D",IF(J16="-",100,VLOOKUP(A16,LJSE!$D$1:$E$200,2,FALSE)),VLOOKUP(A16,LJSE!$D$1:$E$200,2,FALSE)),IF(D16="D",100,F16))</f>
        <v>6.0448399999999998</v>
      </c>
      <c r="J16" s="3">
        <f t="shared" si="0"/>
        <v>45328</v>
      </c>
    </row>
    <row r="17" spans="1:10" x14ac:dyDescent="0.2">
      <c r="A17" t="s">
        <v>27</v>
      </c>
      <c r="B17" t="s">
        <v>28</v>
      </c>
      <c r="C17" t="s">
        <v>764</v>
      </c>
      <c r="D17" t="s">
        <v>5</v>
      </c>
      <c r="E17">
        <v>1</v>
      </c>
      <c r="F17">
        <v>112.7874788277</v>
      </c>
      <c r="G17" t="s">
        <v>652</v>
      </c>
      <c r="H17" s="3">
        <v>45328</v>
      </c>
      <c r="I17" s="4">
        <f>IF(G17="DA",IF(D17="D",IF(J17="-",100,VLOOKUP(A17,LJSE!$D$1:$E$200,2,FALSE)),VLOOKUP(A17,LJSE!$D$1:$E$200,2,FALSE)),IF(D17="D",100,F17))</f>
        <v>112.7874788277</v>
      </c>
      <c r="J17" s="3">
        <f t="shared" si="0"/>
        <v>45328</v>
      </c>
    </row>
    <row r="18" spans="1:10" x14ac:dyDescent="0.2">
      <c r="A18" t="s">
        <v>29</v>
      </c>
      <c r="B18" t="s">
        <v>30</v>
      </c>
      <c r="C18" t="s">
        <v>765</v>
      </c>
      <c r="D18" t="s">
        <v>5</v>
      </c>
      <c r="E18">
        <v>4</v>
      </c>
      <c r="F18">
        <v>109.315839195</v>
      </c>
      <c r="G18" t="s">
        <v>652</v>
      </c>
      <c r="H18" s="3">
        <v>45328</v>
      </c>
      <c r="I18" s="4">
        <f>IF(G18="DA",IF(D18="D",IF(J18="-",100,VLOOKUP(A18,LJSE!$D$1:$E$200,2,FALSE)),VLOOKUP(A18,LJSE!$D$1:$E$200,2,FALSE)),IF(D18="D",100,F18))</f>
        <v>109.315839195</v>
      </c>
      <c r="J18" s="3">
        <f t="shared" si="0"/>
        <v>45328</v>
      </c>
    </row>
    <row r="19" spans="1:10" x14ac:dyDescent="0.2">
      <c r="A19" t="s">
        <v>31</v>
      </c>
      <c r="B19" t="s">
        <v>32</v>
      </c>
      <c r="C19" t="s">
        <v>766</v>
      </c>
      <c r="D19" t="s">
        <v>5</v>
      </c>
      <c r="E19">
        <v>1</v>
      </c>
      <c r="F19">
        <v>22.601788163199998</v>
      </c>
      <c r="G19" t="s">
        <v>652</v>
      </c>
      <c r="H19" s="3">
        <v>45328</v>
      </c>
      <c r="I19" s="4">
        <f>IF(G19="DA",IF(D19="D",IF(J19="-",100,VLOOKUP(A19,LJSE!$D$1:$E$200,2,FALSE)),VLOOKUP(A19,LJSE!$D$1:$E$200,2,FALSE)),IF(D19="D",100,F19))</f>
        <v>22.601788163199998</v>
      </c>
      <c r="J19" s="3">
        <f t="shared" si="0"/>
        <v>45328</v>
      </c>
    </row>
    <row r="20" spans="1:10" x14ac:dyDescent="0.2">
      <c r="A20" t="s">
        <v>33</v>
      </c>
      <c r="B20" t="s">
        <v>34</v>
      </c>
      <c r="C20" t="s">
        <v>767</v>
      </c>
      <c r="D20" t="s">
        <v>5</v>
      </c>
      <c r="E20">
        <v>1</v>
      </c>
      <c r="F20">
        <v>45.952103017699997</v>
      </c>
      <c r="G20" t="s">
        <v>652</v>
      </c>
      <c r="H20" s="3">
        <v>45328</v>
      </c>
      <c r="I20" s="4">
        <f>IF(G20="DA",IF(D20="D",IF(J20="-",100,VLOOKUP(A20,LJSE!$D$1:$E$200,2,FALSE)),VLOOKUP(A20,LJSE!$D$1:$E$200,2,FALSE)),IF(D20="D",100,F20))</f>
        <v>45.952103017699997</v>
      </c>
      <c r="J20" s="3">
        <f t="shared" si="0"/>
        <v>45328</v>
      </c>
    </row>
    <row r="21" spans="1:10" x14ac:dyDescent="0.2">
      <c r="A21" t="s">
        <v>35</v>
      </c>
      <c r="B21" t="s">
        <v>36</v>
      </c>
      <c r="C21" t="s">
        <v>768</v>
      </c>
      <c r="D21" t="s">
        <v>5</v>
      </c>
      <c r="E21">
        <v>5</v>
      </c>
      <c r="F21">
        <v>74.224260860200005</v>
      </c>
      <c r="G21" t="s">
        <v>652</v>
      </c>
      <c r="H21" s="3">
        <v>45328</v>
      </c>
      <c r="I21" s="4">
        <f>IF(G21="DA",IF(D21="D",IF(J21="-",100,VLOOKUP(A21,LJSE!$D$1:$E$200,2,FALSE)),VLOOKUP(A21,LJSE!$D$1:$E$200,2,FALSE)),IF(D21="D",100,F21))</f>
        <v>74.224260860200005</v>
      </c>
      <c r="J21" s="3">
        <f t="shared" si="0"/>
        <v>45328</v>
      </c>
    </row>
    <row r="22" spans="1:10" x14ac:dyDescent="0.2">
      <c r="A22" t="s">
        <v>37</v>
      </c>
      <c r="B22" t="s">
        <v>38</v>
      </c>
      <c r="C22" t="s">
        <v>769</v>
      </c>
      <c r="D22" t="s">
        <v>5</v>
      </c>
      <c r="E22">
        <v>5</v>
      </c>
      <c r="F22">
        <v>74.224260860200005</v>
      </c>
      <c r="G22" t="s">
        <v>652</v>
      </c>
      <c r="H22" s="3">
        <v>45328</v>
      </c>
      <c r="I22" s="4">
        <f>IF(G22="DA",IF(D22="D",IF(J22="-",100,VLOOKUP(A22,LJSE!$D$1:$E$200,2,FALSE)),VLOOKUP(A22,LJSE!$D$1:$E$200,2,FALSE)),IF(D22="D",100,F22))</f>
        <v>74.224260860200005</v>
      </c>
      <c r="J22" s="3">
        <f t="shared" si="0"/>
        <v>45328</v>
      </c>
    </row>
    <row r="23" spans="1:10" x14ac:dyDescent="0.2">
      <c r="A23" t="s">
        <v>1288</v>
      </c>
      <c r="B23" t="s">
        <v>1289</v>
      </c>
      <c r="C23" t="s">
        <v>1290</v>
      </c>
      <c r="D23" t="s">
        <v>10</v>
      </c>
      <c r="E23">
        <v>1</v>
      </c>
      <c r="F23">
        <v>1</v>
      </c>
      <c r="G23" t="s">
        <v>652</v>
      </c>
      <c r="H23" s="3">
        <v>45328</v>
      </c>
      <c r="I23" s="4">
        <f>IF(G23="DA",IF(D23="D",IF(J23="-",100,VLOOKUP(A23,LJSE!$D$1:$E$200,2,FALSE)),VLOOKUP(A23,LJSE!$D$1:$E$200,2,FALSE)),IF(D23="D",100,F23))</f>
        <v>100</v>
      </c>
      <c r="J23" s="3" t="str">
        <f t="shared" si="0"/>
        <v/>
      </c>
    </row>
    <row r="24" spans="1:10" x14ac:dyDescent="0.2">
      <c r="A24" t="s">
        <v>39</v>
      </c>
      <c r="B24" t="s">
        <v>40</v>
      </c>
      <c r="C24" t="s">
        <v>770</v>
      </c>
      <c r="D24" t="s">
        <v>5</v>
      </c>
      <c r="E24">
        <v>1</v>
      </c>
      <c r="F24">
        <v>56.570753243612998</v>
      </c>
      <c r="G24" t="s">
        <v>652</v>
      </c>
      <c r="H24" s="3">
        <v>45328</v>
      </c>
      <c r="I24" s="4">
        <f>IF(G24="DA",IF(D24="D",IF(J24="-",100,VLOOKUP(A24,LJSE!$D$1:$E$200,2,FALSE)),VLOOKUP(A24,LJSE!$D$1:$E$200,2,FALSE)),IF(D24="D",100,F24))</f>
        <v>56.570753243612998</v>
      </c>
      <c r="J24" s="3">
        <f t="shared" si="0"/>
        <v>45328</v>
      </c>
    </row>
    <row r="25" spans="1:10" x14ac:dyDescent="0.2">
      <c r="A25" t="s">
        <v>41</v>
      </c>
      <c r="B25" t="s">
        <v>42</v>
      </c>
      <c r="C25" t="s">
        <v>771</v>
      </c>
      <c r="D25" t="s">
        <v>5</v>
      </c>
      <c r="E25">
        <v>1</v>
      </c>
      <c r="F25">
        <v>4.1647175061999997</v>
      </c>
      <c r="G25" t="s">
        <v>652</v>
      </c>
      <c r="H25" s="3">
        <v>45328</v>
      </c>
      <c r="I25" s="4">
        <f>IF(G25="DA",IF(D25="D",IF(J25="-",100,VLOOKUP(A25,LJSE!$D$1:$E$200,2,FALSE)),VLOOKUP(A25,LJSE!$D$1:$E$200,2,FALSE)),IF(D25="D",100,F25))</f>
        <v>4.1647175061999997</v>
      </c>
      <c r="J25" s="3">
        <f t="shared" si="0"/>
        <v>45328</v>
      </c>
    </row>
    <row r="26" spans="1:10" x14ac:dyDescent="0.2">
      <c r="A26" t="s">
        <v>1172</v>
      </c>
      <c r="B26" t="s">
        <v>1173</v>
      </c>
      <c r="C26" t="s">
        <v>1174</v>
      </c>
      <c r="D26" t="s">
        <v>5</v>
      </c>
      <c r="E26">
        <v>1</v>
      </c>
      <c r="F26">
        <v>3.7809499999999998E-5</v>
      </c>
      <c r="G26" t="s">
        <v>652</v>
      </c>
      <c r="H26" s="3">
        <v>45328</v>
      </c>
      <c r="I26" s="4">
        <f>IF(G26="DA",IF(D26="D",IF(J26="-",100,VLOOKUP(A26,LJSE!$D$1:$E$200,2,FALSE)),VLOOKUP(A26,LJSE!$D$1:$E$200,2,FALSE)),IF(D26="D",100,F26))</f>
        <v>3.7809499999999998E-5</v>
      </c>
      <c r="J26" s="3">
        <f t="shared" si="0"/>
        <v>45328</v>
      </c>
    </row>
    <row r="27" spans="1:10" x14ac:dyDescent="0.2">
      <c r="A27" t="s">
        <v>43</v>
      </c>
      <c r="B27" t="s">
        <v>44</v>
      </c>
      <c r="C27" t="s">
        <v>772</v>
      </c>
      <c r="D27" t="s">
        <v>5</v>
      </c>
      <c r="E27">
        <v>1</v>
      </c>
      <c r="F27">
        <v>5.5650816180999998</v>
      </c>
      <c r="G27" t="s">
        <v>652</v>
      </c>
      <c r="H27" s="3">
        <v>45328</v>
      </c>
      <c r="I27" s="4">
        <f>IF(G27="DA",IF(D27="D",IF(J27="-",100,VLOOKUP(A27,LJSE!$D$1:$E$200,2,FALSE)),VLOOKUP(A27,LJSE!$D$1:$E$200,2,FALSE)),IF(D27="D",100,F27))</f>
        <v>5.5650816180999998</v>
      </c>
      <c r="J27" s="3">
        <f t="shared" si="0"/>
        <v>45328</v>
      </c>
    </row>
    <row r="28" spans="1:10" x14ac:dyDescent="0.2">
      <c r="A28" t="s">
        <v>1175</v>
      </c>
      <c r="B28" t="s">
        <v>1176</v>
      </c>
      <c r="C28" t="s">
        <v>1177</v>
      </c>
      <c r="D28" t="s">
        <v>5</v>
      </c>
      <c r="E28">
        <v>1</v>
      </c>
      <c r="F28">
        <v>12.562338</v>
      </c>
      <c r="G28" t="s">
        <v>652</v>
      </c>
      <c r="H28" s="3">
        <v>45328</v>
      </c>
      <c r="I28" s="4">
        <f>IF(G28="DA",IF(D28="D",IF(J28="-",100,VLOOKUP(A28,LJSE!$D$1:$E$200,2,FALSE)),VLOOKUP(A28,LJSE!$D$1:$E$200,2,FALSE)),IF(D28="D",100,F28))</f>
        <v>12.562338</v>
      </c>
      <c r="J28" s="3">
        <f t="shared" si="0"/>
        <v>45328</v>
      </c>
    </row>
    <row r="29" spans="1:10" x14ac:dyDescent="0.2">
      <c r="A29" t="s">
        <v>45</v>
      </c>
      <c r="B29" t="s">
        <v>46</v>
      </c>
      <c r="C29" t="s">
        <v>773</v>
      </c>
      <c r="D29" t="s">
        <v>5</v>
      </c>
      <c r="E29">
        <v>1</v>
      </c>
      <c r="F29">
        <v>63.468034097599997</v>
      </c>
      <c r="G29" t="s">
        <v>652</v>
      </c>
      <c r="H29" s="3">
        <v>45328</v>
      </c>
      <c r="I29" s="4">
        <f>IF(G29="DA",IF(D29="D",IF(J29="-",100,VLOOKUP(A29,LJSE!$D$1:$E$200,2,FALSE)),VLOOKUP(A29,LJSE!$D$1:$E$200,2,FALSE)),IF(D29="D",100,F29))</f>
        <v>63.468034097599997</v>
      </c>
      <c r="J29" s="3">
        <f t="shared" si="0"/>
        <v>45328</v>
      </c>
    </row>
    <row r="30" spans="1:10" x14ac:dyDescent="0.2">
      <c r="A30" t="s">
        <v>47</v>
      </c>
      <c r="B30" t="s">
        <v>48</v>
      </c>
      <c r="C30" t="s">
        <v>773</v>
      </c>
      <c r="D30" t="s">
        <v>5</v>
      </c>
      <c r="E30">
        <v>1</v>
      </c>
      <c r="F30">
        <v>63.468034097672003</v>
      </c>
      <c r="G30" t="s">
        <v>652</v>
      </c>
      <c r="H30" s="3">
        <v>45328</v>
      </c>
      <c r="I30" s="4">
        <f>IF(G30="DA",IF(D30="D",IF(J30="-",100,VLOOKUP(A30,LJSE!$D$1:$E$200,2,FALSE)),VLOOKUP(A30,LJSE!$D$1:$E$200,2,FALSE)),IF(D30="D",100,F30))</f>
        <v>63.468034097672003</v>
      </c>
      <c r="J30" s="3">
        <f t="shared" si="0"/>
        <v>45328</v>
      </c>
    </row>
    <row r="31" spans="1:10" x14ac:dyDescent="0.2">
      <c r="A31" t="s">
        <v>49</v>
      </c>
      <c r="B31" t="s">
        <v>50</v>
      </c>
      <c r="C31" t="s">
        <v>773</v>
      </c>
      <c r="D31" t="s">
        <v>5</v>
      </c>
      <c r="E31">
        <v>1</v>
      </c>
      <c r="F31">
        <v>63.468034097672003</v>
      </c>
      <c r="G31" t="s">
        <v>652</v>
      </c>
      <c r="H31" s="3">
        <v>45328</v>
      </c>
      <c r="I31" s="4">
        <f>IF(G31="DA",IF(D31="D",IF(J31="-",100,VLOOKUP(A31,LJSE!$D$1:$E$200,2,FALSE)),VLOOKUP(A31,LJSE!$D$1:$E$200,2,FALSE)),IF(D31="D",100,F31))</f>
        <v>63.468034097672003</v>
      </c>
      <c r="J31" s="3">
        <f t="shared" si="0"/>
        <v>45328</v>
      </c>
    </row>
    <row r="32" spans="1:10" x14ac:dyDescent="0.2">
      <c r="A32" t="s">
        <v>51</v>
      </c>
      <c r="B32" t="s">
        <v>52</v>
      </c>
      <c r="C32" t="s">
        <v>773</v>
      </c>
      <c r="D32" t="s">
        <v>5</v>
      </c>
      <c r="E32">
        <v>1</v>
      </c>
      <c r="F32">
        <v>63.468034097672003</v>
      </c>
      <c r="G32" t="s">
        <v>652</v>
      </c>
      <c r="H32" s="3">
        <v>45328</v>
      </c>
      <c r="I32" s="4">
        <f>IF(G32="DA",IF(D32="D",IF(J32="-",100,VLOOKUP(A32,LJSE!$D$1:$E$200,2,FALSE)),VLOOKUP(A32,LJSE!$D$1:$E$200,2,FALSE)),IF(D32="D",100,F32))</f>
        <v>63.468034097672003</v>
      </c>
      <c r="J32" s="3">
        <f t="shared" si="0"/>
        <v>45328</v>
      </c>
    </row>
    <row r="33" spans="1:10" x14ac:dyDescent="0.2">
      <c r="A33" t="s">
        <v>53</v>
      </c>
      <c r="B33" t="s">
        <v>54</v>
      </c>
      <c r="C33" t="s">
        <v>774</v>
      </c>
      <c r="D33" t="s">
        <v>5</v>
      </c>
      <c r="E33">
        <v>1</v>
      </c>
      <c r="F33">
        <v>0</v>
      </c>
      <c r="G33" t="s">
        <v>652</v>
      </c>
      <c r="H33" s="3">
        <v>45328</v>
      </c>
      <c r="I33" s="4">
        <f>IF(G33="DA",IF(D33="D",IF(J33="-",100,VLOOKUP(A33,LJSE!$D$1:$E$200,2,FALSE)),VLOOKUP(A33,LJSE!$D$1:$E$200,2,FALSE)),IF(D33="D",100,F33))</f>
        <v>0</v>
      </c>
      <c r="J33" s="3">
        <f t="shared" si="0"/>
        <v>45328</v>
      </c>
    </row>
    <row r="34" spans="1:10" x14ac:dyDescent="0.2">
      <c r="A34" t="s">
        <v>55</v>
      </c>
      <c r="B34" t="s">
        <v>56</v>
      </c>
      <c r="C34" t="s">
        <v>775</v>
      </c>
      <c r="D34" t="s">
        <v>5</v>
      </c>
      <c r="E34">
        <v>1</v>
      </c>
      <c r="F34">
        <v>0</v>
      </c>
      <c r="G34" t="s">
        <v>652</v>
      </c>
      <c r="H34" s="3">
        <v>45328</v>
      </c>
      <c r="I34" s="4">
        <f>IF(G34="DA",IF(D34="D",IF(J34="-",100,VLOOKUP(A34,LJSE!$D$1:$E$200,2,FALSE)),VLOOKUP(A34,LJSE!$D$1:$E$200,2,FALSE)),IF(D34="D",100,F34))</f>
        <v>0</v>
      </c>
      <c r="J34" s="3">
        <f t="shared" si="0"/>
        <v>45328</v>
      </c>
    </row>
    <row r="35" spans="1:10" x14ac:dyDescent="0.2">
      <c r="A35" t="s">
        <v>57</v>
      </c>
      <c r="B35" t="s">
        <v>58</v>
      </c>
      <c r="C35" t="s">
        <v>776</v>
      </c>
      <c r="D35" t="s">
        <v>5</v>
      </c>
      <c r="E35">
        <v>1</v>
      </c>
      <c r="F35">
        <v>610.8732514175</v>
      </c>
      <c r="G35" t="s">
        <v>652</v>
      </c>
      <c r="H35" s="3">
        <v>45328</v>
      </c>
      <c r="I35" s="4">
        <f>IF(G35="DA",IF(D35="D",IF(J35="-",100,VLOOKUP(A35,LJSE!$D$1:$E$200,2,FALSE)),VLOOKUP(A35,LJSE!$D$1:$E$200,2,FALSE)),IF(D35="D",100,F35))</f>
        <v>610.8732514175</v>
      </c>
      <c r="J35" s="3">
        <f t="shared" si="0"/>
        <v>45328</v>
      </c>
    </row>
    <row r="36" spans="1:10" x14ac:dyDescent="0.2">
      <c r="A36" t="s">
        <v>1291</v>
      </c>
      <c r="B36" t="s">
        <v>1292</v>
      </c>
      <c r="C36" t="s">
        <v>1293</v>
      </c>
      <c r="D36" t="s">
        <v>5</v>
      </c>
      <c r="E36">
        <v>1</v>
      </c>
      <c r="F36">
        <v>1.496192</v>
      </c>
      <c r="G36" t="s">
        <v>652</v>
      </c>
      <c r="H36" s="3">
        <v>45328</v>
      </c>
      <c r="I36" s="4">
        <f>IF(G36="DA",IF(D36="D",IF(J36="-",100,VLOOKUP(A36,LJSE!$D$1:$E$200,2,FALSE)),VLOOKUP(A36,LJSE!$D$1:$E$200,2,FALSE)),IF(D36="D",100,F36))</f>
        <v>1.496192</v>
      </c>
      <c r="J36" s="3">
        <f t="shared" si="0"/>
        <v>45328</v>
      </c>
    </row>
    <row r="37" spans="1:10" x14ac:dyDescent="0.2">
      <c r="A37" t="s">
        <v>59</v>
      </c>
      <c r="B37" t="s">
        <v>60</v>
      </c>
      <c r="C37" t="s">
        <v>777</v>
      </c>
      <c r="D37" t="s">
        <v>5</v>
      </c>
      <c r="E37">
        <v>1</v>
      </c>
      <c r="F37">
        <v>554.40213552360001</v>
      </c>
      <c r="G37" t="s">
        <v>652</v>
      </c>
      <c r="H37" s="3">
        <v>45328</v>
      </c>
      <c r="I37" s="4">
        <f>IF(G37="DA",IF(D37="D",IF(J37="-",100,VLOOKUP(A37,LJSE!$D$1:$E$200,2,FALSE)),VLOOKUP(A37,LJSE!$D$1:$E$200,2,FALSE)),IF(D37="D",100,F37))</f>
        <v>554.40213552360001</v>
      </c>
      <c r="J37" s="3">
        <f t="shared" si="0"/>
        <v>45328</v>
      </c>
    </row>
    <row r="38" spans="1:10" x14ac:dyDescent="0.2">
      <c r="A38" t="s">
        <v>61</v>
      </c>
      <c r="B38" t="s">
        <v>62</v>
      </c>
      <c r="C38" t="s">
        <v>778</v>
      </c>
      <c r="D38" t="s">
        <v>5</v>
      </c>
      <c r="E38">
        <v>1</v>
      </c>
      <c r="F38">
        <v>10201.992999999999</v>
      </c>
      <c r="G38" t="s">
        <v>652</v>
      </c>
      <c r="H38" s="3">
        <v>45328</v>
      </c>
      <c r="I38" s="4">
        <f>IF(G38="DA",IF(D38="D",IF(J38="-",100,VLOOKUP(A38,LJSE!$D$1:$E$200,2,FALSE)),VLOOKUP(A38,LJSE!$D$1:$E$200,2,FALSE)),IF(D38="D",100,F38))</f>
        <v>10201.992999999999</v>
      </c>
      <c r="J38" s="3">
        <f t="shared" si="0"/>
        <v>45328</v>
      </c>
    </row>
    <row r="39" spans="1:10" x14ac:dyDescent="0.2">
      <c r="A39" t="s">
        <v>63</v>
      </c>
      <c r="B39" t="s">
        <v>64</v>
      </c>
      <c r="C39" t="s">
        <v>779</v>
      </c>
      <c r="D39" t="s">
        <v>5</v>
      </c>
      <c r="E39">
        <v>1</v>
      </c>
      <c r="F39">
        <v>613.22082037360008</v>
      </c>
      <c r="G39" t="s">
        <v>652</v>
      </c>
      <c r="H39" s="3">
        <v>45328</v>
      </c>
      <c r="I39" s="4">
        <f>IF(G39="DA",IF(D39="D",IF(J39="-",100,VLOOKUP(A39,LJSE!$D$1:$E$200,2,FALSE)),VLOOKUP(A39,LJSE!$D$1:$E$200,2,FALSE)),IF(D39="D",100,F39))</f>
        <v>613.22082037360008</v>
      </c>
      <c r="J39" s="3">
        <f t="shared" si="0"/>
        <v>45328</v>
      </c>
    </row>
    <row r="40" spans="1:10" x14ac:dyDescent="0.2">
      <c r="A40" t="s">
        <v>1525</v>
      </c>
      <c r="B40" t="s">
        <v>1526</v>
      </c>
      <c r="C40" t="s">
        <v>1527</v>
      </c>
      <c r="D40" t="s">
        <v>5</v>
      </c>
      <c r="E40">
        <v>1000000</v>
      </c>
      <c r="F40">
        <v>285789.30857142899</v>
      </c>
      <c r="G40" t="s">
        <v>652</v>
      </c>
      <c r="H40" s="3">
        <v>45328</v>
      </c>
      <c r="I40" s="4">
        <f>IF(G40="DA",IF(D40="D",IF(J40="-",100,VLOOKUP(A40,LJSE!$D$1:$E$200,2,FALSE)),VLOOKUP(A40,LJSE!$D$1:$E$200,2,FALSE)),IF(D40="D",100,F40))</f>
        <v>285789.30857142899</v>
      </c>
      <c r="J40" s="3">
        <f t="shared" si="0"/>
        <v>45328</v>
      </c>
    </row>
    <row r="41" spans="1:10" x14ac:dyDescent="0.2">
      <c r="A41" t="s">
        <v>1528</v>
      </c>
      <c r="B41" t="s">
        <v>1529</v>
      </c>
      <c r="C41" t="s">
        <v>1527</v>
      </c>
      <c r="D41" t="s">
        <v>5</v>
      </c>
      <c r="E41">
        <v>100</v>
      </c>
      <c r="F41">
        <v>285789.30857142899</v>
      </c>
      <c r="G41" t="s">
        <v>652</v>
      </c>
      <c r="H41" s="3">
        <v>45328</v>
      </c>
      <c r="I41" s="4">
        <f>IF(G41="DA",IF(D41="D",IF(J41="-",100,VLOOKUP(A41,LJSE!$D$1:$E$200,2,FALSE)),VLOOKUP(A41,LJSE!$D$1:$E$200,2,FALSE)),IF(D41="D",100,F41))</f>
        <v>285789.30857142899</v>
      </c>
      <c r="J41" s="3">
        <f t="shared" si="0"/>
        <v>45328</v>
      </c>
    </row>
    <row r="42" spans="1:10" x14ac:dyDescent="0.2">
      <c r="A42" t="s">
        <v>65</v>
      </c>
      <c r="B42" t="s">
        <v>66</v>
      </c>
      <c r="C42" t="s">
        <v>780</v>
      </c>
      <c r="D42" t="s">
        <v>5</v>
      </c>
      <c r="E42">
        <v>1</v>
      </c>
      <c r="F42">
        <v>3.8905875919059998</v>
      </c>
      <c r="G42" t="s">
        <v>652</v>
      </c>
      <c r="H42" s="3">
        <v>45328</v>
      </c>
      <c r="I42" s="4">
        <f>IF(G42="DA",IF(D42="D",IF(J42="-",100,VLOOKUP(A42,LJSE!$D$1:$E$200,2,FALSE)),VLOOKUP(A42,LJSE!$D$1:$E$200,2,FALSE)),IF(D42="D",100,F42))</f>
        <v>3.8905875919059998</v>
      </c>
      <c r="J42" s="3">
        <f t="shared" si="0"/>
        <v>45328</v>
      </c>
    </row>
    <row r="43" spans="1:10" x14ac:dyDescent="0.2">
      <c r="A43" t="s">
        <v>67</v>
      </c>
      <c r="B43" t="s">
        <v>68</v>
      </c>
      <c r="C43" t="s">
        <v>781</v>
      </c>
      <c r="D43" t="s">
        <v>5</v>
      </c>
      <c r="E43">
        <v>1</v>
      </c>
      <c r="F43">
        <v>3.8905875919000001</v>
      </c>
      <c r="G43" t="s">
        <v>652</v>
      </c>
      <c r="H43" s="3">
        <v>45328</v>
      </c>
      <c r="I43" s="4">
        <f>IF(G43="DA",IF(D43="D",IF(J43="-",100,VLOOKUP(A43,LJSE!$D$1:$E$200,2,FALSE)),VLOOKUP(A43,LJSE!$D$1:$E$200,2,FALSE)),IF(D43="D",100,F43))</f>
        <v>3.8905875919000001</v>
      </c>
      <c r="J43" s="3">
        <f t="shared" si="0"/>
        <v>45328</v>
      </c>
    </row>
    <row r="44" spans="1:10" x14ac:dyDescent="0.2">
      <c r="A44" t="s">
        <v>1294</v>
      </c>
      <c r="B44" t="s">
        <v>1295</v>
      </c>
      <c r="C44" t="s">
        <v>1296</v>
      </c>
      <c r="D44" t="s">
        <v>10</v>
      </c>
      <c r="E44">
        <v>100000</v>
      </c>
      <c r="F44">
        <v>100</v>
      </c>
      <c r="G44" t="s">
        <v>652</v>
      </c>
      <c r="H44" s="3">
        <v>45328</v>
      </c>
      <c r="I44" s="4">
        <f>IF(G44="DA",IF(D44="D",IF(J44="-",100,VLOOKUP(A44,LJSE!$D$1:$E$200,2,FALSE)),VLOOKUP(A44,LJSE!$D$1:$E$200,2,FALSE)),IF(D44="D",100,F44))</f>
        <v>100</v>
      </c>
      <c r="J44" s="3" t="str">
        <f t="shared" si="0"/>
        <v/>
      </c>
    </row>
    <row r="45" spans="1:10" x14ac:dyDescent="0.2">
      <c r="A45" t="s">
        <v>69</v>
      </c>
      <c r="B45" t="s">
        <v>70</v>
      </c>
      <c r="C45" t="s">
        <v>782</v>
      </c>
      <c r="D45" t="s">
        <v>5</v>
      </c>
      <c r="E45">
        <v>1</v>
      </c>
      <c r="F45">
        <v>3.1568745158999998</v>
      </c>
      <c r="G45" t="s">
        <v>652</v>
      </c>
      <c r="H45" s="3">
        <v>45328</v>
      </c>
      <c r="I45" s="4">
        <f>IF(G45="DA",IF(D45="D",IF(J45="-",100,VLOOKUP(A45,LJSE!$D$1:$E$200,2,FALSE)),VLOOKUP(A45,LJSE!$D$1:$E$200,2,FALSE)),IF(D45="D",100,F45))</f>
        <v>3.1568745158999998</v>
      </c>
      <c r="J45" s="3">
        <f t="shared" si="0"/>
        <v>45328</v>
      </c>
    </row>
    <row r="46" spans="1:10" x14ac:dyDescent="0.2">
      <c r="A46" t="s">
        <v>71</v>
      </c>
      <c r="B46" t="s">
        <v>72</v>
      </c>
      <c r="C46" t="s">
        <v>783</v>
      </c>
      <c r="D46" t="s">
        <v>5</v>
      </c>
      <c r="E46">
        <v>1</v>
      </c>
      <c r="F46">
        <v>3.1568745158999998</v>
      </c>
      <c r="G46" t="s">
        <v>652</v>
      </c>
      <c r="H46" s="3">
        <v>45328</v>
      </c>
      <c r="I46" s="4">
        <f>IF(G46="DA",IF(D46="D",IF(J46="-",100,VLOOKUP(A46,LJSE!$D$1:$E$200,2,FALSE)),VLOOKUP(A46,LJSE!$D$1:$E$200,2,FALSE)),IF(D46="D",100,F46))</f>
        <v>3.1568745158999998</v>
      </c>
      <c r="J46" s="3">
        <f t="shared" si="0"/>
        <v>45328</v>
      </c>
    </row>
    <row r="47" spans="1:10" x14ac:dyDescent="0.2">
      <c r="A47" t="s">
        <v>73</v>
      </c>
      <c r="B47" t="s">
        <v>74</v>
      </c>
      <c r="C47" t="s">
        <v>784</v>
      </c>
      <c r="D47" t="s">
        <v>5</v>
      </c>
      <c r="E47">
        <v>1000</v>
      </c>
      <c r="F47">
        <v>639.97798165130007</v>
      </c>
      <c r="G47" t="s">
        <v>652</v>
      </c>
      <c r="H47" s="3">
        <v>45328</v>
      </c>
      <c r="I47" s="4">
        <f>IF(G47="DA",IF(D47="D",IF(J47="-",100,VLOOKUP(A47,LJSE!$D$1:$E$200,2,FALSE)),VLOOKUP(A47,LJSE!$D$1:$E$200,2,FALSE)),IF(D47="D",100,F47))</f>
        <v>639.97798165130007</v>
      </c>
      <c r="J47" s="3">
        <f t="shared" si="0"/>
        <v>45328</v>
      </c>
    </row>
    <row r="48" spans="1:10" x14ac:dyDescent="0.2">
      <c r="A48" t="s">
        <v>75</v>
      </c>
      <c r="B48" t="s">
        <v>76</v>
      </c>
      <c r="C48" t="s">
        <v>785</v>
      </c>
      <c r="D48" t="s">
        <v>5</v>
      </c>
      <c r="E48">
        <v>5</v>
      </c>
      <c r="F48">
        <v>1.542811042127</v>
      </c>
      <c r="G48" t="s">
        <v>652</v>
      </c>
      <c r="H48" s="3">
        <v>45328</v>
      </c>
      <c r="I48" s="4">
        <f>IF(G48="DA",IF(D48="D",IF(J48="-",100,VLOOKUP(A48,LJSE!$D$1:$E$200,2,FALSE)),VLOOKUP(A48,LJSE!$D$1:$E$200,2,FALSE)),IF(D48="D",100,F48))</f>
        <v>1.542811042127</v>
      </c>
      <c r="J48" s="3">
        <f t="shared" si="0"/>
        <v>45328</v>
      </c>
    </row>
    <row r="49" spans="1:10" x14ac:dyDescent="0.2">
      <c r="A49" t="s">
        <v>77</v>
      </c>
      <c r="B49" t="s">
        <v>78</v>
      </c>
      <c r="C49" t="s">
        <v>786</v>
      </c>
      <c r="D49" t="s">
        <v>5</v>
      </c>
      <c r="E49">
        <v>1</v>
      </c>
      <c r="F49">
        <v>19.5456086457</v>
      </c>
      <c r="G49" t="s">
        <v>652</v>
      </c>
      <c r="H49" s="3">
        <v>45328</v>
      </c>
      <c r="I49" s="4">
        <f>IF(G49="DA",IF(D49="D",IF(J49="-",100,VLOOKUP(A49,LJSE!$D$1:$E$200,2,FALSE)),VLOOKUP(A49,LJSE!$D$1:$E$200,2,FALSE)),IF(D49="D",100,F49))</f>
        <v>19.5456086457</v>
      </c>
      <c r="J49" s="3">
        <f t="shared" si="0"/>
        <v>45328</v>
      </c>
    </row>
    <row r="50" spans="1:10" x14ac:dyDescent="0.2">
      <c r="A50" t="s">
        <v>79</v>
      </c>
      <c r="B50" t="s">
        <v>80</v>
      </c>
      <c r="C50" t="s">
        <v>787</v>
      </c>
      <c r="D50" t="s">
        <v>5</v>
      </c>
      <c r="E50">
        <v>1</v>
      </c>
      <c r="F50" t="s">
        <v>1621</v>
      </c>
      <c r="G50" t="s">
        <v>651</v>
      </c>
      <c r="H50" s="3">
        <v>45328</v>
      </c>
      <c r="I50" s="4">
        <f>IF(G50="DA",IF(D50="D",IF(J50="-",100,VLOOKUP(A50,LJSE!$D$1:$E$200,2,FALSE)),VLOOKUP(A50,LJSE!$D$1:$E$200,2,FALSE)),IF(D50="D",100,F50))</f>
        <v>360</v>
      </c>
      <c r="J50" s="3">
        <f t="shared" ca="1" si="0"/>
        <v>45328</v>
      </c>
    </row>
    <row r="51" spans="1:10" x14ac:dyDescent="0.2">
      <c r="A51" t="s">
        <v>81</v>
      </c>
      <c r="B51" t="s">
        <v>82</v>
      </c>
      <c r="C51" t="s">
        <v>788</v>
      </c>
      <c r="D51" t="s">
        <v>5</v>
      </c>
      <c r="E51">
        <v>1</v>
      </c>
      <c r="F51" t="s">
        <v>1621</v>
      </c>
      <c r="G51" t="s">
        <v>651</v>
      </c>
      <c r="H51" s="3">
        <v>45328</v>
      </c>
      <c r="I51" s="4">
        <f>IF(G51="DA",IF(D51="D",IF(J51="-",100,VLOOKUP(A51,LJSE!$D$1:$E$200,2,FALSE)),VLOOKUP(A51,LJSE!$D$1:$E$200,2,FALSE)),IF(D51="D",100,F51))</f>
        <v>24</v>
      </c>
      <c r="J51" s="3">
        <f t="shared" ca="1" si="0"/>
        <v>45328</v>
      </c>
    </row>
    <row r="52" spans="1:10" x14ac:dyDescent="0.2">
      <c r="A52" t="s">
        <v>1357</v>
      </c>
      <c r="B52" t="s">
        <v>1358</v>
      </c>
      <c r="C52" t="s">
        <v>789</v>
      </c>
      <c r="D52" t="s">
        <v>5</v>
      </c>
      <c r="E52">
        <v>1</v>
      </c>
      <c r="F52">
        <v>0.34617696949999999</v>
      </c>
      <c r="G52" t="s">
        <v>652</v>
      </c>
      <c r="H52" s="3">
        <v>45328</v>
      </c>
      <c r="I52" s="4">
        <f>IF(G52="DA",IF(D52="D",IF(J52="-",100,VLOOKUP(A52,LJSE!$D$1:$E$200,2,FALSE)),VLOOKUP(A52,LJSE!$D$1:$E$200,2,FALSE)),IF(D52="D",100,F52))</f>
        <v>0.34617696949999999</v>
      </c>
      <c r="J52" s="3">
        <f t="shared" si="0"/>
        <v>45328</v>
      </c>
    </row>
    <row r="53" spans="1:10" x14ac:dyDescent="0.2">
      <c r="A53" t="s">
        <v>83</v>
      </c>
      <c r="B53" t="s">
        <v>84</v>
      </c>
      <c r="C53" t="s">
        <v>790</v>
      </c>
      <c r="D53" t="s">
        <v>5</v>
      </c>
      <c r="E53">
        <v>1</v>
      </c>
      <c r="F53">
        <v>28.809701783600001</v>
      </c>
      <c r="G53" t="s">
        <v>652</v>
      </c>
      <c r="H53" s="3">
        <v>45328</v>
      </c>
      <c r="I53" s="4">
        <f>IF(G53="DA",IF(D53="D",IF(J53="-",100,VLOOKUP(A53,LJSE!$D$1:$E$200,2,FALSE)),VLOOKUP(A53,LJSE!$D$1:$E$200,2,FALSE)),IF(D53="D",100,F53))</f>
        <v>28.809701783600001</v>
      </c>
      <c r="J53" s="3">
        <f t="shared" si="0"/>
        <v>45328</v>
      </c>
    </row>
    <row r="54" spans="1:10" x14ac:dyDescent="0.2">
      <c r="A54" t="s">
        <v>85</v>
      </c>
      <c r="B54" t="s">
        <v>86</v>
      </c>
      <c r="C54" t="s">
        <v>791</v>
      </c>
      <c r="D54" t="s">
        <v>5</v>
      </c>
      <c r="E54">
        <v>1</v>
      </c>
      <c r="F54">
        <v>133.8739580772</v>
      </c>
      <c r="G54" t="s">
        <v>652</v>
      </c>
      <c r="H54" s="3">
        <v>45328</v>
      </c>
      <c r="I54" s="4">
        <f>IF(G54="DA",IF(D54="D",IF(J54="-",100,VLOOKUP(A54,LJSE!$D$1:$E$200,2,FALSE)),VLOOKUP(A54,LJSE!$D$1:$E$200,2,FALSE)),IF(D54="D",100,F54))</f>
        <v>133.8739580772</v>
      </c>
      <c r="J54" s="3">
        <f t="shared" si="0"/>
        <v>45328</v>
      </c>
    </row>
    <row r="55" spans="1:10" x14ac:dyDescent="0.2">
      <c r="A55" t="s">
        <v>792</v>
      </c>
      <c r="B55" t="s">
        <v>793</v>
      </c>
      <c r="C55" t="s">
        <v>794</v>
      </c>
      <c r="D55" t="s">
        <v>5</v>
      </c>
      <c r="E55">
        <v>1</v>
      </c>
      <c r="F55">
        <v>0.99746749999999995</v>
      </c>
      <c r="G55" t="s">
        <v>652</v>
      </c>
      <c r="H55" s="3">
        <v>45328</v>
      </c>
      <c r="I55" s="4">
        <f>IF(G55="DA",IF(D55="D",IF(J55="-",100,VLOOKUP(A55,LJSE!$D$1:$E$200,2,FALSE)),VLOOKUP(A55,LJSE!$D$1:$E$200,2,FALSE)),IF(D55="D",100,F55))</f>
        <v>0.99746749999999995</v>
      </c>
      <c r="J55" s="3">
        <f t="shared" si="0"/>
        <v>45328</v>
      </c>
    </row>
    <row r="56" spans="1:10" x14ac:dyDescent="0.2">
      <c r="A56" t="s">
        <v>87</v>
      </c>
      <c r="B56" t="s">
        <v>88</v>
      </c>
      <c r="C56" t="s">
        <v>795</v>
      </c>
      <c r="D56" t="s">
        <v>5</v>
      </c>
      <c r="E56">
        <v>1</v>
      </c>
      <c r="F56">
        <v>256.5696634693</v>
      </c>
      <c r="G56" t="s">
        <v>652</v>
      </c>
      <c r="H56" s="3">
        <v>45328</v>
      </c>
      <c r="I56" s="4">
        <f>IF(G56="DA",IF(D56="D",IF(J56="-",100,VLOOKUP(A56,LJSE!$D$1:$E$200,2,FALSE)),VLOOKUP(A56,LJSE!$D$1:$E$200,2,FALSE)),IF(D56="D",100,F56))</f>
        <v>256.5696634693</v>
      </c>
      <c r="J56" s="3">
        <f t="shared" si="0"/>
        <v>45328</v>
      </c>
    </row>
    <row r="57" spans="1:10" x14ac:dyDescent="0.2">
      <c r="A57" t="s">
        <v>89</v>
      </c>
      <c r="B57" t="s">
        <v>90</v>
      </c>
      <c r="C57" t="s">
        <v>796</v>
      </c>
      <c r="D57" t="s">
        <v>5</v>
      </c>
      <c r="E57">
        <v>1</v>
      </c>
      <c r="F57">
        <v>61.321544707299992</v>
      </c>
      <c r="G57" t="s">
        <v>652</v>
      </c>
      <c r="H57" s="3">
        <v>45328</v>
      </c>
      <c r="I57" s="4">
        <f>IF(G57="DA",IF(D57="D",IF(J57="-",100,VLOOKUP(A57,LJSE!$D$1:$E$200,2,FALSE)),VLOOKUP(A57,LJSE!$D$1:$E$200,2,FALSE)),IF(D57="D",100,F57))</f>
        <v>61.321544707299992</v>
      </c>
      <c r="J57" s="3">
        <f t="shared" si="0"/>
        <v>45328</v>
      </c>
    </row>
    <row r="58" spans="1:10" x14ac:dyDescent="0.2">
      <c r="A58" t="s">
        <v>91</v>
      </c>
      <c r="B58" t="s">
        <v>92</v>
      </c>
      <c r="C58" t="s">
        <v>797</v>
      </c>
      <c r="D58" t="s">
        <v>5</v>
      </c>
      <c r="E58">
        <v>1</v>
      </c>
      <c r="F58">
        <v>81.772790831699993</v>
      </c>
      <c r="G58" t="s">
        <v>652</v>
      </c>
      <c r="H58" s="3">
        <v>45328</v>
      </c>
      <c r="I58" s="4">
        <f>IF(G58="DA",IF(D58="D",IF(J58="-",100,VLOOKUP(A58,LJSE!$D$1:$E$200,2,FALSE)),VLOOKUP(A58,LJSE!$D$1:$E$200,2,FALSE)),IF(D58="D",100,F58))</f>
        <v>81.772790831699993</v>
      </c>
      <c r="J58" s="3">
        <f t="shared" si="0"/>
        <v>45328</v>
      </c>
    </row>
    <row r="59" spans="1:10" x14ac:dyDescent="0.2">
      <c r="A59" t="s">
        <v>798</v>
      </c>
      <c r="B59" t="s">
        <v>799</v>
      </c>
      <c r="C59" t="s">
        <v>800</v>
      </c>
      <c r="D59" t="s">
        <v>5</v>
      </c>
      <c r="E59">
        <v>1</v>
      </c>
      <c r="F59">
        <v>0.97672124903699997</v>
      </c>
      <c r="G59" t="s">
        <v>652</v>
      </c>
      <c r="H59" s="3">
        <v>45328</v>
      </c>
      <c r="I59" s="4">
        <f>IF(G59="DA",IF(D59="D",IF(J59="-",100,VLOOKUP(A59,LJSE!$D$1:$E$200,2,FALSE)),VLOOKUP(A59,LJSE!$D$1:$E$200,2,FALSE)),IF(D59="D",100,F59))</f>
        <v>0.97672124903699997</v>
      </c>
      <c r="J59" s="3">
        <f t="shared" si="0"/>
        <v>45328</v>
      </c>
    </row>
    <row r="60" spans="1:10" x14ac:dyDescent="0.2">
      <c r="A60" t="s">
        <v>1402</v>
      </c>
      <c r="B60" t="s">
        <v>1403</v>
      </c>
      <c r="C60" t="s">
        <v>804</v>
      </c>
      <c r="D60" t="s">
        <v>5</v>
      </c>
      <c r="E60">
        <v>1</v>
      </c>
      <c r="F60">
        <v>473.94403285210001</v>
      </c>
      <c r="G60" t="s">
        <v>652</v>
      </c>
      <c r="H60" s="3">
        <v>45328</v>
      </c>
      <c r="I60" s="4">
        <f>IF(G60="DA",IF(D60="D",IF(J60="-",100,VLOOKUP(A60,LJSE!$D$1:$E$200,2,FALSE)),VLOOKUP(A60,LJSE!$D$1:$E$200,2,FALSE)),IF(D60="D",100,F60))</f>
        <v>473.94403285210001</v>
      </c>
      <c r="J60" s="3">
        <f t="shared" si="0"/>
        <v>45328</v>
      </c>
    </row>
    <row r="61" spans="1:10" x14ac:dyDescent="0.2">
      <c r="A61" t="s">
        <v>801</v>
      </c>
      <c r="B61" t="s">
        <v>802</v>
      </c>
      <c r="C61" t="s">
        <v>803</v>
      </c>
      <c r="D61" t="s">
        <v>5</v>
      </c>
      <c r="E61">
        <v>1</v>
      </c>
      <c r="F61">
        <v>473.94403285210001</v>
      </c>
      <c r="G61" t="s">
        <v>652</v>
      </c>
      <c r="H61" s="3">
        <v>45328</v>
      </c>
      <c r="I61" s="4">
        <f>IF(G61="DA",IF(D61="D",IF(J61="-",100,VLOOKUP(A61,LJSE!$D$1:$E$200,2,FALSE)),VLOOKUP(A61,LJSE!$D$1:$E$200,2,FALSE)),IF(D61="D",100,F61))</f>
        <v>473.94403285210001</v>
      </c>
      <c r="J61" s="3">
        <f t="shared" si="0"/>
        <v>45328</v>
      </c>
    </row>
    <row r="62" spans="1:10" x14ac:dyDescent="0.2">
      <c r="A62" t="s">
        <v>93</v>
      </c>
      <c r="B62" t="s">
        <v>94</v>
      </c>
      <c r="C62" t="s">
        <v>804</v>
      </c>
      <c r="D62" t="s">
        <v>5</v>
      </c>
      <c r="E62">
        <v>1</v>
      </c>
      <c r="F62">
        <v>473.94403285210001</v>
      </c>
      <c r="G62" t="s">
        <v>652</v>
      </c>
      <c r="H62" s="3">
        <v>45328</v>
      </c>
      <c r="I62" s="4">
        <f>IF(G62="DA",IF(D62="D",IF(J62="-",100,VLOOKUP(A62,LJSE!$D$1:$E$200,2,FALSE)),VLOOKUP(A62,LJSE!$D$1:$E$200,2,FALSE)),IF(D62="D",100,F62))</f>
        <v>473.94403285210001</v>
      </c>
      <c r="J62" s="3">
        <f t="shared" si="0"/>
        <v>45328</v>
      </c>
    </row>
    <row r="63" spans="1:10" x14ac:dyDescent="0.2">
      <c r="A63" t="s">
        <v>95</v>
      </c>
      <c r="B63" t="s">
        <v>96</v>
      </c>
      <c r="C63" t="s">
        <v>805</v>
      </c>
      <c r="D63" t="s">
        <v>5</v>
      </c>
      <c r="E63">
        <v>1</v>
      </c>
      <c r="F63">
        <v>107.01313325609999</v>
      </c>
      <c r="G63" t="s">
        <v>652</v>
      </c>
      <c r="H63" s="3">
        <v>45328</v>
      </c>
      <c r="I63" s="4">
        <f>IF(G63="DA",IF(D63="D",IF(J63="-",100,VLOOKUP(A63,LJSE!$D$1:$E$200,2,FALSE)),VLOOKUP(A63,LJSE!$D$1:$E$200,2,FALSE)),IF(D63="D",100,F63))</f>
        <v>107.01313325609999</v>
      </c>
      <c r="J63" s="3">
        <f t="shared" si="0"/>
        <v>45328</v>
      </c>
    </row>
    <row r="64" spans="1:10" x14ac:dyDescent="0.2">
      <c r="A64" t="s">
        <v>97</v>
      </c>
      <c r="B64" t="s">
        <v>98</v>
      </c>
      <c r="C64" t="s">
        <v>806</v>
      </c>
      <c r="D64" t="s">
        <v>5</v>
      </c>
      <c r="E64">
        <v>1</v>
      </c>
      <c r="F64">
        <v>107.01313325609999</v>
      </c>
      <c r="G64" t="s">
        <v>652</v>
      </c>
      <c r="H64" s="3">
        <v>45328</v>
      </c>
      <c r="I64" s="4">
        <f>IF(G64="DA",IF(D64="D",IF(J64="-",100,VLOOKUP(A64,LJSE!$D$1:$E$200,2,FALSE)),VLOOKUP(A64,LJSE!$D$1:$E$200,2,FALSE)),IF(D64="D",100,F64))</f>
        <v>107.01313325609999</v>
      </c>
      <c r="J64" s="3">
        <f t="shared" si="0"/>
        <v>45328</v>
      </c>
    </row>
    <row r="65" spans="1:10" x14ac:dyDescent="0.2">
      <c r="A65" t="s">
        <v>807</v>
      </c>
      <c r="B65" t="s">
        <v>808</v>
      </c>
      <c r="C65" t="s">
        <v>809</v>
      </c>
      <c r="D65" t="s">
        <v>5</v>
      </c>
      <c r="E65">
        <v>1</v>
      </c>
      <c r="F65">
        <v>6.992235</v>
      </c>
      <c r="G65" t="s">
        <v>652</v>
      </c>
      <c r="H65" s="3">
        <v>45328</v>
      </c>
      <c r="I65" s="4">
        <f>IF(G65="DA",IF(D65="D",IF(J65="-",100,VLOOKUP(A65,LJSE!$D$1:$E$200,2,FALSE)),VLOOKUP(A65,LJSE!$D$1:$E$200,2,FALSE)),IF(D65="D",100,F65))</f>
        <v>6.992235</v>
      </c>
      <c r="J65" s="3">
        <f t="shared" si="0"/>
        <v>45328</v>
      </c>
    </row>
    <row r="66" spans="1:10" x14ac:dyDescent="0.2">
      <c r="A66" t="s">
        <v>99</v>
      </c>
      <c r="B66" t="s">
        <v>100</v>
      </c>
      <c r="C66" t="s">
        <v>810</v>
      </c>
      <c r="D66" t="s">
        <v>5</v>
      </c>
      <c r="E66">
        <v>1</v>
      </c>
      <c r="F66">
        <v>6.992235</v>
      </c>
      <c r="G66" t="s">
        <v>652</v>
      </c>
      <c r="H66" s="3">
        <v>45328</v>
      </c>
      <c r="I66" s="4">
        <f>IF(G66="DA",IF(D66="D",IF(J66="-",100,VLOOKUP(A66,LJSE!$D$1:$E$200,2,FALSE)),VLOOKUP(A66,LJSE!$D$1:$E$200,2,FALSE)),IF(D66="D",100,F66))</f>
        <v>6.992235</v>
      </c>
      <c r="J66" s="3">
        <f t="shared" si="0"/>
        <v>45328</v>
      </c>
    </row>
    <row r="67" spans="1:10" x14ac:dyDescent="0.2">
      <c r="A67" t="s">
        <v>101</v>
      </c>
      <c r="B67" t="s">
        <v>102</v>
      </c>
      <c r="C67" t="s">
        <v>811</v>
      </c>
      <c r="D67" t="s">
        <v>5</v>
      </c>
      <c r="E67">
        <v>1</v>
      </c>
      <c r="F67">
        <v>66.528091176199993</v>
      </c>
      <c r="G67" t="s">
        <v>652</v>
      </c>
      <c r="H67" s="3">
        <v>45328</v>
      </c>
      <c r="I67" s="4">
        <f>IF(G67="DA",IF(D67="D",IF(J67="-",100,VLOOKUP(A67,LJSE!$D$1:$E$200,2,FALSE)),VLOOKUP(A67,LJSE!$D$1:$E$200,2,FALSE)),IF(D67="D",100,F67))</f>
        <v>66.528091176199993</v>
      </c>
      <c r="J67" s="3">
        <f t="shared" ref="J67:J130" si="1">IF(G67="DA",IF(D67="D","-",$L$1),IF(D67="D","",H67))</f>
        <v>45328</v>
      </c>
    </row>
    <row r="68" spans="1:10" x14ac:dyDescent="0.2">
      <c r="A68" t="s">
        <v>103</v>
      </c>
      <c r="B68" t="s">
        <v>104</v>
      </c>
      <c r="C68" t="s">
        <v>812</v>
      </c>
      <c r="D68" t="s">
        <v>5</v>
      </c>
      <c r="E68">
        <v>1</v>
      </c>
      <c r="F68">
        <v>84.887404580099997</v>
      </c>
      <c r="G68" t="s">
        <v>652</v>
      </c>
      <c r="H68" s="3">
        <v>45328</v>
      </c>
      <c r="I68" s="4">
        <f>IF(G68="DA",IF(D68="D",IF(J68="-",100,VLOOKUP(A68,LJSE!$D$1:$E$200,2,FALSE)),VLOOKUP(A68,LJSE!$D$1:$E$200,2,FALSE)),IF(D68="D",100,F68))</f>
        <v>84.887404580099997</v>
      </c>
      <c r="J68" s="3">
        <f t="shared" si="1"/>
        <v>45328</v>
      </c>
    </row>
    <row r="69" spans="1:10" x14ac:dyDescent="0.2">
      <c r="A69" t="s">
        <v>105</v>
      </c>
      <c r="B69" t="s">
        <v>106</v>
      </c>
      <c r="C69" t="s">
        <v>813</v>
      </c>
      <c r="D69" t="s">
        <v>5</v>
      </c>
      <c r="E69">
        <v>1</v>
      </c>
      <c r="F69">
        <v>20.956497435799999</v>
      </c>
      <c r="G69" t="s">
        <v>652</v>
      </c>
      <c r="H69" s="3">
        <v>45328</v>
      </c>
      <c r="I69" s="4">
        <f>IF(G69="DA",IF(D69="D",IF(J69="-",100,VLOOKUP(A69,LJSE!$D$1:$E$200,2,FALSE)),VLOOKUP(A69,LJSE!$D$1:$E$200,2,FALSE)),IF(D69="D",100,F69))</f>
        <v>20.956497435799999</v>
      </c>
      <c r="J69" s="3">
        <f t="shared" si="1"/>
        <v>45328</v>
      </c>
    </row>
    <row r="70" spans="1:10" x14ac:dyDescent="0.2">
      <c r="A70" t="s">
        <v>814</v>
      </c>
      <c r="B70" t="s">
        <v>815</v>
      </c>
      <c r="C70" t="s">
        <v>816</v>
      </c>
      <c r="D70" t="s">
        <v>5</v>
      </c>
      <c r="E70">
        <v>1</v>
      </c>
      <c r="F70">
        <v>23.6723266909</v>
      </c>
      <c r="G70" t="s">
        <v>652</v>
      </c>
      <c r="H70" s="3">
        <v>45328</v>
      </c>
      <c r="I70" s="4">
        <f>IF(G70="DA",IF(D70="D",IF(J70="-",100,VLOOKUP(A70,LJSE!$D$1:$E$200,2,FALSE)),VLOOKUP(A70,LJSE!$D$1:$E$200,2,FALSE)),IF(D70="D",100,F70))</f>
        <v>23.6723266909</v>
      </c>
      <c r="J70" s="3">
        <f t="shared" si="1"/>
        <v>45328</v>
      </c>
    </row>
    <row r="71" spans="1:10" x14ac:dyDescent="0.2">
      <c r="A71" t="s">
        <v>740</v>
      </c>
      <c r="B71" t="s">
        <v>741</v>
      </c>
      <c r="C71" t="s">
        <v>817</v>
      </c>
      <c r="D71" t="s">
        <v>5</v>
      </c>
      <c r="E71">
        <v>1</v>
      </c>
      <c r="F71" t="s">
        <v>1621</v>
      </c>
      <c r="G71" t="s">
        <v>651</v>
      </c>
      <c r="H71" s="3">
        <v>45328</v>
      </c>
      <c r="I71" s="4">
        <f>IF(G71="DA",IF(D71="D",IF(J71="-",100,VLOOKUP(A71,LJSE!$D$1:$E$200,2,FALSE)),VLOOKUP(A71,LJSE!$D$1:$E$200,2,FALSE)),IF(D71="D",100,F71))</f>
        <v>15.5</v>
      </c>
      <c r="J71" s="3">
        <f t="shared" ca="1" si="1"/>
        <v>45328</v>
      </c>
    </row>
    <row r="72" spans="1:10" x14ac:dyDescent="0.2">
      <c r="A72" t="s">
        <v>1377</v>
      </c>
      <c r="B72" t="s">
        <v>1378</v>
      </c>
      <c r="C72" t="s">
        <v>1379</v>
      </c>
      <c r="D72" t="s">
        <v>5</v>
      </c>
      <c r="E72">
        <v>1</v>
      </c>
      <c r="F72">
        <v>18.127612018600001</v>
      </c>
      <c r="G72" t="s">
        <v>652</v>
      </c>
      <c r="H72" s="3">
        <v>45328</v>
      </c>
      <c r="I72" s="4">
        <f>IF(G72="DA",IF(D72="D",IF(J72="-",100,VLOOKUP(A72,LJSE!$D$1:$E$200,2,FALSE)),VLOOKUP(A72,LJSE!$D$1:$E$200,2,FALSE)),IF(D72="D",100,F72))</f>
        <v>18.127612018600001</v>
      </c>
      <c r="J72" s="3">
        <f t="shared" si="1"/>
        <v>45328</v>
      </c>
    </row>
    <row r="73" spans="1:10" x14ac:dyDescent="0.2">
      <c r="A73" t="s">
        <v>1178</v>
      </c>
      <c r="B73" t="s">
        <v>1179</v>
      </c>
      <c r="C73" t="s">
        <v>1180</v>
      </c>
      <c r="D73" t="s">
        <v>5</v>
      </c>
      <c r="E73">
        <v>1</v>
      </c>
      <c r="F73">
        <v>4.6600000000000003E-6</v>
      </c>
      <c r="G73" t="s">
        <v>652</v>
      </c>
      <c r="H73" s="3">
        <v>45328</v>
      </c>
      <c r="I73" s="4">
        <f>IF(G73="DA",IF(D73="D",IF(J73="-",100,VLOOKUP(A73,LJSE!$D$1:$E$200,2,FALSE)),VLOOKUP(A73,LJSE!$D$1:$E$200,2,FALSE)),IF(D73="D",100,F73))</f>
        <v>4.6600000000000003E-6</v>
      </c>
      <c r="J73" s="3">
        <f t="shared" si="1"/>
        <v>45328</v>
      </c>
    </row>
    <row r="74" spans="1:10" x14ac:dyDescent="0.2">
      <c r="A74" t="s">
        <v>107</v>
      </c>
      <c r="B74" t="s">
        <v>108</v>
      </c>
      <c r="C74" t="s">
        <v>818</v>
      </c>
      <c r="D74" t="s">
        <v>5</v>
      </c>
      <c r="E74">
        <v>1</v>
      </c>
      <c r="F74">
        <v>160.21882666259998</v>
      </c>
      <c r="G74" t="s">
        <v>652</v>
      </c>
      <c r="H74" s="3">
        <v>45328</v>
      </c>
      <c r="I74" s="4">
        <f>IF(G74="DA",IF(D74="D",IF(J74="-",100,VLOOKUP(A74,LJSE!$D$1:$E$200,2,FALSE)),VLOOKUP(A74,LJSE!$D$1:$E$200,2,FALSE)),IF(D74="D",100,F74))</f>
        <v>160.21882666259998</v>
      </c>
      <c r="J74" s="3">
        <f t="shared" si="1"/>
        <v>45328</v>
      </c>
    </row>
    <row r="75" spans="1:10" x14ac:dyDescent="0.2">
      <c r="A75" t="s">
        <v>109</v>
      </c>
      <c r="B75" t="s">
        <v>110</v>
      </c>
      <c r="C75" t="s">
        <v>819</v>
      </c>
      <c r="D75" t="s">
        <v>5</v>
      </c>
      <c r="E75">
        <v>1</v>
      </c>
      <c r="F75">
        <v>4.0143878462</v>
      </c>
      <c r="G75" t="s">
        <v>652</v>
      </c>
      <c r="H75" s="3">
        <v>45328</v>
      </c>
      <c r="I75" s="4">
        <f>IF(G75="DA",IF(D75="D",IF(J75="-",100,VLOOKUP(A75,LJSE!$D$1:$E$200,2,FALSE)),VLOOKUP(A75,LJSE!$D$1:$E$200,2,FALSE)),IF(D75="D",100,F75))</f>
        <v>4.0143878462</v>
      </c>
      <c r="J75" s="3">
        <f t="shared" si="1"/>
        <v>45328</v>
      </c>
    </row>
    <row r="76" spans="1:10" x14ac:dyDescent="0.2">
      <c r="A76" t="s">
        <v>111</v>
      </c>
      <c r="B76" t="s">
        <v>112</v>
      </c>
      <c r="C76" t="s">
        <v>820</v>
      </c>
      <c r="D76" t="s">
        <v>5</v>
      </c>
      <c r="E76">
        <v>1</v>
      </c>
      <c r="F76">
        <v>37.674281672200003</v>
      </c>
      <c r="G76" t="s">
        <v>652</v>
      </c>
      <c r="H76" s="3">
        <v>45328</v>
      </c>
      <c r="I76" s="4">
        <f>IF(G76="DA",IF(D76="D",IF(J76="-",100,VLOOKUP(A76,LJSE!$D$1:$E$200,2,FALSE)),VLOOKUP(A76,LJSE!$D$1:$E$200,2,FALSE)),IF(D76="D",100,F76))</f>
        <v>37.674281672200003</v>
      </c>
      <c r="J76" s="3">
        <f t="shared" si="1"/>
        <v>45328</v>
      </c>
    </row>
    <row r="77" spans="1:10" x14ac:dyDescent="0.2">
      <c r="A77" t="s">
        <v>113</v>
      </c>
      <c r="B77" t="s">
        <v>114</v>
      </c>
      <c r="C77" t="s">
        <v>821</v>
      </c>
      <c r="D77" t="s">
        <v>5</v>
      </c>
      <c r="E77">
        <v>1</v>
      </c>
      <c r="F77">
        <v>6.0317505416000001</v>
      </c>
      <c r="G77" t="s">
        <v>652</v>
      </c>
      <c r="H77" s="3">
        <v>45328</v>
      </c>
      <c r="I77" s="4">
        <f>IF(G77="DA",IF(D77="D",IF(J77="-",100,VLOOKUP(A77,LJSE!$D$1:$E$200,2,FALSE)),VLOOKUP(A77,LJSE!$D$1:$E$200,2,FALSE)),IF(D77="D",100,F77))</f>
        <v>6.0317505416000001</v>
      </c>
      <c r="J77" s="3">
        <f t="shared" si="1"/>
        <v>45328</v>
      </c>
    </row>
    <row r="78" spans="1:10" x14ac:dyDescent="0.2">
      <c r="A78" t="s">
        <v>115</v>
      </c>
      <c r="B78" t="s">
        <v>116</v>
      </c>
      <c r="C78" t="s">
        <v>822</v>
      </c>
      <c r="D78" t="s">
        <v>5</v>
      </c>
      <c r="E78">
        <v>1</v>
      </c>
      <c r="F78">
        <v>34.243118432300001</v>
      </c>
      <c r="G78" t="s">
        <v>652</v>
      </c>
      <c r="H78" s="3">
        <v>45328</v>
      </c>
      <c r="I78" s="4">
        <f>IF(G78="DA",IF(D78="D",IF(J78="-",100,VLOOKUP(A78,LJSE!$D$1:$E$200,2,FALSE)),VLOOKUP(A78,LJSE!$D$1:$E$200,2,FALSE)),IF(D78="D",100,F78))</f>
        <v>34.243118432300001</v>
      </c>
      <c r="J78" s="3">
        <f t="shared" si="1"/>
        <v>45328</v>
      </c>
    </row>
    <row r="79" spans="1:10" x14ac:dyDescent="0.2">
      <c r="A79" t="s">
        <v>117</v>
      </c>
      <c r="B79" t="s">
        <v>118</v>
      </c>
      <c r="C79" t="s">
        <v>823</v>
      </c>
      <c r="D79" t="s">
        <v>5</v>
      </c>
      <c r="E79">
        <v>1</v>
      </c>
      <c r="F79">
        <v>34.243118432300001</v>
      </c>
      <c r="G79" t="s">
        <v>652</v>
      </c>
      <c r="H79" s="3">
        <v>45328</v>
      </c>
      <c r="I79" s="4">
        <f>IF(G79="DA",IF(D79="D",IF(J79="-",100,VLOOKUP(A79,LJSE!$D$1:$E$200,2,FALSE)),VLOOKUP(A79,LJSE!$D$1:$E$200,2,FALSE)),IF(D79="D",100,F79))</f>
        <v>34.243118432300001</v>
      </c>
      <c r="J79" s="3">
        <f t="shared" si="1"/>
        <v>45328</v>
      </c>
    </row>
    <row r="80" spans="1:10" x14ac:dyDescent="0.2">
      <c r="A80" t="s">
        <v>1181</v>
      </c>
      <c r="B80" t="s">
        <v>1182</v>
      </c>
      <c r="C80" t="s">
        <v>1183</v>
      </c>
      <c r="D80" t="s">
        <v>5</v>
      </c>
      <c r="E80">
        <v>1</v>
      </c>
      <c r="F80">
        <v>743.16</v>
      </c>
      <c r="G80" t="s">
        <v>652</v>
      </c>
      <c r="H80" s="3">
        <v>45328</v>
      </c>
      <c r="I80" s="4">
        <f>IF(G80="DA",IF(D80="D",IF(J80="-",100,VLOOKUP(A80,LJSE!$D$1:$E$200,2,FALSE)),VLOOKUP(A80,LJSE!$D$1:$E$200,2,FALSE)),IF(D80="D",100,F80))</f>
        <v>743.16</v>
      </c>
      <c r="J80" s="3">
        <f t="shared" si="1"/>
        <v>45328</v>
      </c>
    </row>
    <row r="81" spans="1:10" x14ac:dyDescent="0.2">
      <c r="A81" t="s">
        <v>119</v>
      </c>
      <c r="B81" t="s">
        <v>120</v>
      </c>
      <c r="C81" t="s">
        <v>824</v>
      </c>
      <c r="D81" t="s">
        <v>5</v>
      </c>
      <c r="E81">
        <v>1</v>
      </c>
      <c r="F81">
        <v>37.546560445499999</v>
      </c>
      <c r="G81" t="s">
        <v>652</v>
      </c>
      <c r="H81" s="3">
        <v>45328</v>
      </c>
      <c r="I81" s="4">
        <f>IF(G81="DA",IF(D81="D",IF(J81="-",100,VLOOKUP(A81,LJSE!$D$1:$E$200,2,FALSE)),VLOOKUP(A81,LJSE!$D$1:$E$200,2,FALSE)),IF(D81="D",100,F81))</f>
        <v>37.546560445499999</v>
      </c>
      <c r="J81" s="3">
        <f t="shared" si="1"/>
        <v>45328</v>
      </c>
    </row>
    <row r="82" spans="1:10" x14ac:dyDescent="0.2">
      <c r="A82" t="s">
        <v>121</v>
      </c>
      <c r="B82" t="s">
        <v>122</v>
      </c>
      <c r="C82" t="s">
        <v>825</v>
      </c>
      <c r="D82" t="s">
        <v>5</v>
      </c>
      <c r="E82">
        <v>1</v>
      </c>
      <c r="F82">
        <v>67.459107393900013</v>
      </c>
      <c r="G82" t="s">
        <v>652</v>
      </c>
      <c r="H82" s="3">
        <v>45328</v>
      </c>
      <c r="I82" s="4">
        <f>IF(G82="DA",IF(D82="D",IF(J82="-",100,VLOOKUP(A82,LJSE!$D$1:$E$200,2,FALSE)),VLOOKUP(A82,LJSE!$D$1:$E$200,2,FALSE)),IF(D82="D",100,F82))</f>
        <v>67.459107393900013</v>
      </c>
      <c r="J82" s="3">
        <f t="shared" si="1"/>
        <v>45328</v>
      </c>
    </row>
    <row r="83" spans="1:10" x14ac:dyDescent="0.2">
      <c r="A83" t="s">
        <v>123</v>
      </c>
      <c r="B83" t="s">
        <v>124</v>
      </c>
      <c r="C83" t="s">
        <v>826</v>
      </c>
      <c r="D83" t="s">
        <v>10</v>
      </c>
      <c r="E83">
        <v>10</v>
      </c>
      <c r="F83">
        <v>50</v>
      </c>
      <c r="G83" t="s">
        <v>652</v>
      </c>
      <c r="H83" s="3">
        <v>45328</v>
      </c>
      <c r="I83" s="4">
        <f>IF(G83="DA",IF(D83="D",IF(J83="-",100,VLOOKUP(A83,LJSE!$D$1:$E$200,2,FALSE)),VLOOKUP(A83,LJSE!$D$1:$E$200,2,FALSE)),IF(D83="D",100,F83))</f>
        <v>100</v>
      </c>
      <c r="J83" s="3" t="str">
        <f t="shared" si="1"/>
        <v/>
      </c>
    </row>
    <row r="84" spans="1:10" x14ac:dyDescent="0.2">
      <c r="A84" t="s">
        <v>125</v>
      </c>
      <c r="B84" t="s">
        <v>126</v>
      </c>
      <c r="C84" t="s">
        <v>827</v>
      </c>
      <c r="D84" t="s">
        <v>5</v>
      </c>
      <c r="E84">
        <v>1</v>
      </c>
      <c r="F84">
        <v>0</v>
      </c>
      <c r="G84" t="s">
        <v>652</v>
      </c>
      <c r="H84" s="3">
        <v>45328</v>
      </c>
      <c r="I84" s="4">
        <f>IF(G84="DA",IF(D84="D",IF(J84="-",100,VLOOKUP(A84,LJSE!$D$1:$E$200,2,FALSE)),VLOOKUP(A84,LJSE!$D$1:$E$200,2,FALSE)),IF(D84="D",100,F84))</f>
        <v>0</v>
      </c>
      <c r="J84" s="3">
        <f t="shared" si="1"/>
        <v>45328</v>
      </c>
    </row>
    <row r="85" spans="1:10" x14ac:dyDescent="0.2">
      <c r="A85" t="s">
        <v>127</v>
      </c>
      <c r="B85" t="s">
        <v>128</v>
      </c>
      <c r="C85" t="s">
        <v>828</v>
      </c>
      <c r="D85" t="s">
        <v>10</v>
      </c>
      <c r="E85">
        <v>417.29</v>
      </c>
      <c r="F85" t="s">
        <v>1621</v>
      </c>
      <c r="G85" t="s">
        <v>651</v>
      </c>
      <c r="H85" s="3">
        <v>45328</v>
      </c>
      <c r="I85" s="4">
        <f>IF(G85="DA",IF(D85="D",IF(J85="-",100,VLOOKUP(A85,LJSE!$D$1:$E$200,2,FALSE)),VLOOKUP(A85,LJSE!$D$1:$E$200,2,FALSE)),IF(D85="D",100,F85))</f>
        <v>100</v>
      </c>
      <c r="J85" s="3" t="str">
        <f t="shared" si="1"/>
        <v>-</v>
      </c>
    </row>
    <row r="86" spans="1:10" x14ac:dyDescent="0.2">
      <c r="A86" t="s">
        <v>129</v>
      </c>
      <c r="B86" t="s">
        <v>130</v>
      </c>
      <c r="C86" t="s">
        <v>829</v>
      </c>
      <c r="D86" t="s">
        <v>10</v>
      </c>
      <c r="E86">
        <v>417.29</v>
      </c>
      <c r="F86" t="s">
        <v>1621</v>
      </c>
      <c r="G86" t="s">
        <v>651</v>
      </c>
      <c r="H86" s="3">
        <v>45328</v>
      </c>
      <c r="I86" s="4">
        <f>IF(G86="DA",IF(D86="D",IF(J86="-",100,VLOOKUP(A86,LJSE!$D$1:$E$200,2,FALSE)),VLOOKUP(A86,LJSE!$D$1:$E$200,2,FALSE)),IF(D86="D",100,F86))</f>
        <v>100</v>
      </c>
      <c r="J86" s="3" t="str">
        <f t="shared" si="1"/>
        <v>-</v>
      </c>
    </row>
    <row r="87" spans="1:10" x14ac:dyDescent="0.2">
      <c r="A87" t="s">
        <v>131</v>
      </c>
      <c r="B87" t="s">
        <v>132</v>
      </c>
      <c r="C87" t="s">
        <v>830</v>
      </c>
      <c r="D87" t="s">
        <v>5</v>
      </c>
      <c r="E87">
        <v>1</v>
      </c>
      <c r="F87">
        <v>57.484318744337003</v>
      </c>
      <c r="G87" t="s">
        <v>652</v>
      </c>
      <c r="H87" s="3">
        <v>45328</v>
      </c>
      <c r="I87" s="4">
        <f>IF(G87="DA",IF(D87="D",IF(J87="-",100,VLOOKUP(A87,LJSE!$D$1:$E$200,2,FALSE)),VLOOKUP(A87,LJSE!$D$1:$E$200,2,FALSE)),IF(D87="D",100,F87))</f>
        <v>57.484318744337003</v>
      </c>
      <c r="J87" s="3">
        <f t="shared" si="1"/>
        <v>45328</v>
      </c>
    </row>
    <row r="88" spans="1:10" x14ac:dyDescent="0.2">
      <c r="A88" t="s">
        <v>1404</v>
      </c>
      <c r="B88" t="s">
        <v>1405</v>
      </c>
      <c r="C88" t="s">
        <v>1406</v>
      </c>
      <c r="D88" t="s">
        <v>10</v>
      </c>
      <c r="E88">
        <v>1000</v>
      </c>
      <c r="F88" t="s">
        <v>1621</v>
      </c>
      <c r="G88" t="s">
        <v>651</v>
      </c>
      <c r="H88" s="3">
        <v>45328</v>
      </c>
      <c r="I88" s="4">
        <f>IF(G88="DA",IF(D88="D",IF(J88="-",100,VLOOKUP(A88,LJSE!$D$1:$E$200,2,FALSE)),VLOOKUP(A88,LJSE!$D$1:$E$200,2,FALSE)),IF(D88="D",100,F88))</f>
        <v>100</v>
      </c>
      <c r="J88" s="3" t="str">
        <f t="shared" si="1"/>
        <v>-</v>
      </c>
    </row>
    <row r="89" spans="1:10" x14ac:dyDescent="0.2">
      <c r="A89" t="s">
        <v>1407</v>
      </c>
      <c r="B89" t="s">
        <v>1408</v>
      </c>
      <c r="C89" t="s">
        <v>1409</v>
      </c>
      <c r="D89" t="s">
        <v>10</v>
      </c>
      <c r="E89">
        <v>1000</v>
      </c>
      <c r="F89" t="s">
        <v>1621</v>
      </c>
      <c r="G89" t="s">
        <v>651</v>
      </c>
      <c r="H89" s="3">
        <v>45328</v>
      </c>
      <c r="I89" s="4">
        <f>IF(G89="DA",IF(D89="D",IF(J89="-",100,VLOOKUP(A89,LJSE!$D$1:$E$200,2,FALSE)),VLOOKUP(A89,LJSE!$D$1:$E$200,2,FALSE)),IF(D89="D",100,F89))</f>
        <v>100</v>
      </c>
      <c r="J89" s="3" t="str">
        <f t="shared" si="1"/>
        <v>-</v>
      </c>
    </row>
    <row r="90" spans="1:10" x14ac:dyDescent="0.2">
      <c r="A90" t="s">
        <v>1410</v>
      </c>
      <c r="B90" t="s">
        <v>1411</v>
      </c>
      <c r="C90" t="s">
        <v>1412</v>
      </c>
      <c r="D90" t="s">
        <v>10</v>
      </c>
      <c r="E90">
        <v>1000</v>
      </c>
      <c r="F90" t="s">
        <v>1621</v>
      </c>
      <c r="G90" t="s">
        <v>651</v>
      </c>
      <c r="H90" s="3">
        <v>45328</v>
      </c>
      <c r="I90" s="4">
        <f>IF(G90="DA",IF(D90="D",IF(J90="-",100,VLOOKUP(A90,LJSE!$D$1:$E$200,2,FALSE)),VLOOKUP(A90,LJSE!$D$1:$E$200,2,FALSE)),IF(D90="D",100,F90))</f>
        <v>100</v>
      </c>
      <c r="J90" s="3" t="str">
        <f t="shared" si="1"/>
        <v>-</v>
      </c>
    </row>
    <row r="91" spans="1:10" x14ac:dyDescent="0.2">
      <c r="A91" t="s">
        <v>1413</v>
      </c>
      <c r="B91" t="s">
        <v>1414</v>
      </c>
      <c r="C91" t="s">
        <v>1415</v>
      </c>
      <c r="D91" t="s">
        <v>10</v>
      </c>
      <c r="E91">
        <v>1000</v>
      </c>
      <c r="F91" t="s">
        <v>1621</v>
      </c>
      <c r="G91" t="s">
        <v>651</v>
      </c>
      <c r="H91" s="3">
        <v>45328</v>
      </c>
      <c r="I91" s="4">
        <f>IF(G91="DA",IF(D91="D",IF(J91="-",100,VLOOKUP(A91,LJSE!$D$1:$E$200,2,FALSE)),VLOOKUP(A91,LJSE!$D$1:$E$200,2,FALSE)),IF(D91="D",100,F91))</f>
        <v>100</v>
      </c>
      <c r="J91" s="3" t="str">
        <f t="shared" si="1"/>
        <v>-</v>
      </c>
    </row>
    <row r="92" spans="1:10" x14ac:dyDescent="0.2">
      <c r="A92" t="s">
        <v>1416</v>
      </c>
      <c r="B92" t="s">
        <v>1417</v>
      </c>
      <c r="C92" t="s">
        <v>1418</v>
      </c>
      <c r="D92" t="s">
        <v>10</v>
      </c>
      <c r="E92">
        <v>1000</v>
      </c>
      <c r="F92" t="s">
        <v>1621</v>
      </c>
      <c r="G92" t="s">
        <v>651</v>
      </c>
      <c r="H92" s="3">
        <v>45328</v>
      </c>
      <c r="I92" s="4">
        <f>IF(G92="DA",IF(D92="D",IF(J92="-",100,VLOOKUP(A92,LJSE!$D$1:$E$200,2,FALSE)),VLOOKUP(A92,LJSE!$D$1:$E$200,2,FALSE)),IF(D92="D",100,F92))</f>
        <v>100</v>
      </c>
      <c r="J92" s="3" t="str">
        <f t="shared" si="1"/>
        <v>-</v>
      </c>
    </row>
    <row r="93" spans="1:10" x14ac:dyDescent="0.2">
      <c r="A93" t="s">
        <v>1530</v>
      </c>
      <c r="B93" t="s">
        <v>1531</v>
      </c>
      <c r="C93" t="s">
        <v>1532</v>
      </c>
      <c r="D93" t="s">
        <v>10</v>
      </c>
      <c r="E93">
        <v>1000</v>
      </c>
      <c r="F93" t="s">
        <v>1621</v>
      </c>
      <c r="G93" t="s">
        <v>651</v>
      </c>
      <c r="H93" s="3">
        <v>45328</v>
      </c>
      <c r="I93" s="4">
        <f>IF(G93="DA",IF(D93="D",IF(J93="-",100,VLOOKUP(A93,LJSE!$D$1:$E$200,2,FALSE)),VLOOKUP(A93,LJSE!$D$1:$E$200,2,FALSE)),IF(D93="D",100,F93))</f>
        <v>100</v>
      </c>
      <c r="J93" s="3" t="str">
        <f t="shared" si="1"/>
        <v>-</v>
      </c>
    </row>
    <row r="94" spans="1:10" x14ac:dyDescent="0.2">
      <c r="A94" t="s">
        <v>1533</v>
      </c>
      <c r="B94" t="s">
        <v>1534</v>
      </c>
      <c r="C94" t="s">
        <v>1535</v>
      </c>
      <c r="D94" t="s">
        <v>10</v>
      </c>
      <c r="E94">
        <v>1000</v>
      </c>
      <c r="F94" t="s">
        <v>1621</v>
      </c>
      <c r="G94" t="s">
        <v>651</v>
      </c>
      <c r="H94" s="3">
        <v>45328</v>
      </c>
      <c r="I94" s="4">
        <f>IF(G94="DA",IF(D94="D",IF(J94="-",100,VLOOKUP(A94,LJSE!$D$1:$E$200,2,FALSE)),VLOOKUP(A94,LJSE!$D$1:$E$200,2,FALSE)),IF(D94="D",100,F94))</f>
        <v>100</v>
      </c>
      <c r="J94" s="3" t="str">
        <f t="shared" si="1"/>
        <v>-</v>
      </c>
    </row>
    <row r="95" spans="1:10" x14ac:dyDescent="0.2">
      <c r="A95" t="s">
        <v>133</v>
      </c>
      <c r="B95" t="s">
        <v>134</v>
      </c>
      <c r="C95" t="s">
        <v>133</v>
      </c>
      <c r="D95" t="s">
        <v>5</v>
      </c>
      <c r="E95">
        <v>1</v>
      </c>
      <c r="F95">
        <v>12.0570408136</v>
      </c>
      <c r="G95" t="s">
        <v>652</v>
      </c>
      <c r="H95" s="3">
        <v>45328</v>
      </c>
      <c r="I95" s="4">
        <f>IF(G95="DA",IF(D95="D",IF(J95="-",100,VLOOKUP(A95,LJSE!$D$1:$E$200,2,FALSE)),VLOOKUP(A95,LJSE!$D$1:$E$200,2,FALSE)),IF(D95="D",100,F95))</f>
        <v>12.0570408136</v>
      </c>
      <c r="J95" s="3">
        <f t="shared" si="1"/>
        <v>45328</v>
      </c>
    </row>
    <row r="96" spans="1:10" x14ac:dyDescent="0.2">
      <c r="A96" t="s">
        <v>135</v>
      </c>
      <c r="B96" t="s">
        <v>136</v>
      </c>
      <c r="C96" t="s">
        <v>831</v>
      </c>
      <c r="D96" t="s">
        <v>10</v>
      </c>
      <c r="E96">
        <v>100</v>
      </c>
      <c r="F96">
        <v>100</v>
      </c>
      <c r="G96" t="s">
        <v>652</v>
      </c>
      <c r="H96" s="3">
        <v>45328</v>
      </c>
      <c r="I96" s="4">
        <f>IF(G96="DA",IF(D96="D",IF(J96="-",100,VLOOKUP(A96,LJSE!$D$1:$E$200,2,FALSE)),VLOOKUP(A96,LJSE!$D$1:$E$200,2,FALSE)),IF(D96="D",100,F96))</f>
        <v>100</v>
      </c>
      <c r="J96" s="3" t="str">
        <f t="shared" si="1"/>
        <v/>
      </c>
    </row>
    <row r="97" spans="1:10" x14ac:dyDescent="0.2">
      <c r="A97" t="s">
        <v>137</v>
      </c>
      <c r="B97" t="s">
        <v>138</v>
      </c>
      <c r="C97" t="s">
        <v>832</v>
      </c>
      <c r="D97" t="s">
        <v>5</v>
      </c>
      <c r="E97">
        <v>1</v>
      </c>
      <c r="F97">
        <v>9.4544468774000006</v>
      </c>
      <c r="G97" t="s">
        <v>652</v>
      </c>
      <c r="H97" s="3">
        <v>45328</v>
      </c>
      <c r="I97" s="4">
        <f>IF(G97="DA",IF(D97="D",IF(J97="-",100,VLOOKUP(A97,LJSE!$D$1:$E$200,2,FALSE)),VLOOKUP(A97,LJSE!$D$1:$E$200,2,FALSE)),IF(D97="D",100,F97))</f>
        <v>9.4544468774000006</v>
      </c>
      <c r="J97" s="3">
        <f t="shared" si="1"/>
        <v>45328</v>
      </c>
    </row>
    <row r="98" spans="1:10" x14ac:dyDescent="0.2">
      <c r="A98" t="s">
        <v>139</v>
      </c>
      <c r="B98" t="s">
        <v>140</v>
      </c>
      <c r="C98" t="s">
        <v>833</v>
      </c>
      <c r="D98" t="s">
        <v>5</v>
      </c>
      <c r="E98">
        <v>1</v>
      </c>
      <c r="F98">
        <v>9.6417269252000004</v>
      </c>
      <c r="G98" t="s">
        <v>652</v>
      </c>
      <c r="H98" s="3">
        <v>45328</v>
      </c>
      <c r="I98" s="4">
        <f>IF(G98="DA",IF(D98="D",IF(J98="-",100,VLOOKUP(A98,LJSE!$D$1:$E$200,2,FALSE)),VLOOKUP(A98,LJSE!$D$1:$E$200,2,FALSE)),IF(D98="D",100,F98))</f>
        <v>9.6417269252000004</v>
      </c>
      <c r="J98" s="3">
        <f t="shared" si="1"/>
        <v>45328</v>
      </c>
    </row>
    <row r="99" spans="1:10" x14ac:dyDescent="0.2">
      <c r="A99" t="s">
        <v>1184</v>
      </c>
      <c r="B99" t="s">
        <v>1185</v>
      </c>
      <c r="C99" t="s">
        <v>1186</v>
      </c>
      <c r="D99" t="s">
        <v>5</v>
      </c>
      <c r="E99">
        <v>1</v>
      </c>
      <c r="F99">
        <v>5.6800000000000004E-4</v>
      </c>
      <c r="G99" t="s">
        <v>652</v>
      </c>
      <c r="H99" s="3">
        <v>45328</v>
      </c>
      <c r="I99" s="4">
        <f>IF(G99="DA",IF(D99="D",IF(J99="-",100,VLOOKUP(A99,LJSE!$D$1:$E$200,2,FALSE)),VLOOKUP(A99,LJSE!$D$1:$E$200,2,FALSE)),IF(D99="D",100,F99))</f>
        <v>5.6800000000000004E-4</v>
      </c>
      <c r="J99" s="3">
        <f t="shared" si="1"/>
        <v>45328</v>
      </c>
    </row>
    <row r="100" spans="1:10" x14ac:dyDescent="0.2">
      <c r="A100" t="s">
        <v>1419</v>
      </c>
      <c r="B100" t="s">
        <v>1420</v>
      </c>
      <c r="C100" t="s">
        <v>1421</v>
      </c>
      <c r="D100" t="s">
        <v>10</v>
      </c>
      <c r="E100">
        <v>11000</v>
      </c>
      <c r="F100">
        <v>100</v>
      </c>
      <c r="G100" t="s">
        <v>652</v>
      </c>
      <c r="H100" s="3">
        <v>45328</v>
      </c>
      <c r="I100" s="4">
        <f>IF(G100="DA",IF(D100="D",IF(J100="-",100,VLOOKUP(A100,LJSE!$D$1:$E$200,2,FALSE)),VLOOKUP(A100,LJSE!$D$1:$E$200,2,FALSE)),IF(D100="D",100,F100))</f>
        <v>100</v>
      </c>
      <c r="J100" s="3" t="str">
        <f t="shared" si="1"/>
        <v/>
      </c>
    </row>
    <row r="101" spans="1:10" x14ac:dyDescent="0.2">
      <c r="A101" t="s">
        <v>141</v>
      </c>
      <c r="B101" t="s">
        <v>142</v>
      </c>
      <c r="C101" t="s">
        <v>834</v>
      </c>
      <c r="D101" t="s">
        <v>5</v>
      </c>
      <c r="E101">
        <v>4</v>
      </c>
      <c r="F101">
        <v>340.32168336359996</v>
      </c>
      <c r="G101" t="s">
        <v>652</v>
      </c>
      <c r="H101" s="3">
        <v>45328</v>
      </c>
      <c r="I101" s="4">
        <f>IF(G101="DA",IF(D101="D",IF(J101="-",100,VLOOKUP(A101,LJSE!$D$1:$E$200,2,FALSE)),VLOOKUP(A101,LJSE!$D$1:$E$200,2,FALSE)),IF(D101="D",100,F101))</f>
        <v>340.32168336359996</v>
      </c>
      <c r="J101" s="3">
        <f t="shared" si="1"/>
        <v>45328</v>
      </c>
    </row>
    <row r="102" spans="1:10" x14ac:dyDescent="0.2">
      <c r="A102" t="s">
        <v>143</v>
      </c>
      <c r="B102" t="s">
        <v>144</v>
      </c>
      <c r="C102" t="s">
        <v>835</v>
      </c>
      <c r="D102" t="s">
        <v>5</v>
      </c>
      <c r="E102">
        <v>1</v>
      </c>
      <c r="F102">
        <v>273.77753779689999</v>
      </c>
      <c r="G102" t="s">
        <v>652</v>
      </c>
      <c r="H102" s="3">
        <v>45328</v>
      </c>
      <c r="I102" s="4">
        <f>IF(G102="DA",IF(D102="D",IF(J102="-",100,VLOOKUP(A102,LJSE!$D$1:$E$200,2,FALSE)),VLOOKUP(A102,LJSE!$D$1:$E$200,2,FALSE)),IF(D102="D",100,F102))</f>
        <v>273.77753779689999</v>
      </c>
      <c r="J102" s="3">
        <f t="shared" si="1"/>
        <v>45328</v>
      </c>
    </row>
    <row r="103" spans="1:10" x14ac:dyDescent="0.2">
      <c r="A103" t="s">
        <v>145</v>
      </c>
      <c r="B103" t="s">
        <v>146</v>
      </c>
      <c r="C103" t="s">
        <v>836</v>
      </c>
      <c r="D103" t="s">
        <v>5</v>
      </c>
      <c r="E103">
        <v>1</v>
      </c>
      <c r="F103">
        <v>32.260601309800002</v>
      </c>
      <c r="G103" t="s">
        <v>652</v>
      </c>
      <c r="H103" s="3">
        <v>45328</v>
      </c>
      <c r="I103" s="4">
        <f>IF(G103="DA",IF(D103="D",IF(J103="-",100,VLOOKUP(A103,LJSE!$D$1:$E$200,2,FALSE)),VLOOKUP(A103,LJSE!$D$1:$E$200,2,FALSE)),IF(D103="D",100,F103))</f>
        <v>32.260601309800002</v>
      </c>
      <c r="J103" s="3">
        <f t="shared" si="1"/>
        <v>45328</v>
      </c>
    </row>
    <row r="104" spans="1:10" x14ac:dyDescent="0.2">
      <c r="A104" t="s">
        <v>147</v>
      </c>
      <c r="B104" t="s">
        <v>148</v>
      </c>
      <c r="C104" t="s">
        <v>837</v>
      </c>
      <c r="D104" t="s">
        <v>5</v>
      </c>
      <c r="E104">
        <v>1</v>
      </c>
      <c r="F104">
        <v>8.5899039143000007</v>
      </c>
      <c r="G104" t="s">
        <v>652</v>
      </c>
      <c r="H104" s="3">
        <v>45328</v>
      </c>
      <c r="I104" s="4">
        <f>IF(G104="DA",IF(D104="D",IF(J104="-",100,VLOOKUP(A104,LJSE!$D$1:$E$200,2,FALSE)),VLOOKUP(A104,LJSE!$D$1:$E$200,2,FALSE)),IF(D104="D",100,F104))</f>
        <v>8.5899039143000007</v>
      </c>
      <c r="J104" s="3">
        <f t="shared" si="1"/>
        <v>45328</v>
      </c>
    </row>
    <row r="105" spans="1:10" x14ac:dyDescent="0.2">
      <c r="A105" t="s">
        <v>149</v>
      </c>
      <c r="B105" t="s">
        <v>150</v>
      </c>
      <c r="C105" t="s">
        <v>838</v>
      </c>
      <c r="D105" t="s">
        <v>5</v>
      </c>
      <c r="E105">
        <v>1</v>
      </c>
      <c r="F105">
        <v>9.1604125221999997</v>
      </c>
      <c r="G105" t="s">
        <v>652</v>
      </c>
      <c r="H105" s="3">
        <v>45328</v>
      </c>
      <c r="I105" s="4">
        <f>IF(G105="DA",IF(D105="D",IF(J105="-",100,VLOOKUP(A105,LJSE!$D$1:$E$200,2,FALSE)),VLOOKUP(A105,LJSE!$D$1:$E$200,2,FALSE)),IF(D105="D",100,F105))</f>
        <v>9.1604125221999997</v>
      </c>
      <c r="J105" s="3">
        <f t="shared" si="1"/>
        <v>45328</v>
      </c>
    </row>
    <row r="106" spans="1:10" x14ac:dyDescent="0.2">
      <c r="A106" t="s">
        <v>151</v>
      </c>
      <c r="B106" t="s">
        <v>152</v>
      </c>
      <c r="C106" t="s">
        <v>839</v>
      </c>
      <c r="D106" t="s">
        <v>5</v>
      </c>
      <c r="E106">
        <v>1</v>
      </c>
      <c r="F106">
        <v>74.417000000000002</v>
      </c>
      <c r="G106" t="s">
        <v>652</v>
      </c>
      <c r="H106" s="3">
        <v>45328</v>
      </c>
      <c r="I106" s="4">
        <f>IF(G106="DA",IF(D106="D",IF(J106="-",100,VLOOKUP(A106,LJSE!$D$1:$E$200,2,FALSE)),VLOOKUP(A106,LJSE!$D$1:$E$200,2,FALSE)),IF(D106="D",100,F106))</f>
        <v>74.417000000000002</v>
      </c>
      <c r="J106" s="3">
        <f t="shared" si="1"/>
        <v>45328</v>
      </c>
    </row>
    <row r="107" spans="1:10" x14ac:dyDescent="0.2">
      <c r="A107" t="s">
        <v>153</v>
      </c>
      <c r="B107" t="s">
        <v>154</v>
      </c>
      <c r="C107" t="s">
        <v>840</v>
      </c>
      <c r="D107" t="s">
        <v>5</v>
      </c>
      <c r="E107">
        <v>1</v>
      </c>
      <c r="F107">
        <v>873.66982791579994</v>
      </c>
      <c r="G107" t="s">
        <v>652</v>
      </c>
      <c r="H107" s="3">
        <v>45328</v>
      </c>
      <c r="I107" s="4">
        <f>IF(G107="DA",IF(D107="D",IF(J107="-",100,VLOOKUP(A107,LJSE!$D$1:$E$200,2,FALSE)),VLOOKUP(A107,LJSE!$D$1:$E$200,2,FALSE)),IF(D107="D",100,F107))</f>
        <v>873.66982791579994</v>
      </c>
      <c r="J107" s="3">
        <f t="shared" si="1"/>
        <v>45328</v>
      </c>
    </row>
    <row r="108" spans="1:10" x14ac:dyDescent="0.2">
      <c r="A108" t="s">
        <v>841</v>
      </c>
      <c r="B108" t="s">
        <v>842</v>
      </c>
      <c r="C108" t="s">
        <v>843</v>
      </c>
      <c r="D108" t="s">
        <v>5</v>
      </c>
      <c r="E108">
        <v>1</v>
      </c>
      <c r="F108">
        <v>241.08845577209999</v>
      </c>
      <c r="G108" t="s">
        <v>652</v>
      </c>
      <c r="H108" s="3">
        <v>45328</v>
      </c>
      <c r="I108" s="4">
        <f>IF(G108="DA",IF(D108="D",IF(J108="-",100,VLOOKUP(A108,LJSE!$D$1:$E$200,2,FALSE)),VLOOKUP(A108,LJSE!$D$1:$E$200,2,FALSE)),IF(D108="D",100,F108))</f>
        <v>241.08845577209999</v>
      </c>
      <c r="J108" s="3">
        <f t="shared" si="1"/>
        <v>45328</v>
      </c>
    </row>
    <row r="109" spans="1:10" x14ac:dyDescent="0.2">
      <c r="A109" t="s">
        <v>1422</v>
      </c>
      <c r="B109" t="s">
        <v>1423</v>
      </c>
      <c r="C109" t="s">
        <v>1424</v>
      </c>
      <c r="D109" t="s">
        <v>10</v>
      </c>
      <c r="E109">
        <v>10000</v>
      </c>
      <c r="F109">
        <v>10000</v>
      </c>
      <c r="G109" t="s">
        <v>652</v>
      </c>
      <c r="H109" s="3">
        <v>45328</v>
      </c>
      <c r="I109" s="4">
        <f>IF(G109="DA",IF(D109="D",IF(J109="-",100,VLOOKUP(A109,LJSE!$D$1:$E$200,2,FALSE)),VLOOKUP(A109,LJSE!$D$1:$E$200,2,FALSE)),IF(D109="D",100,F109))</f>
        <v>100</v>
      </c>
      <c r="J109" s="3" t="str">
        <f t="shared" si="1"/>
        <v/>
      </c>
    </row>
    <row r="110" spans="1:10" x14ac:dyDescent="0.2">
      <c r="A110" t="s">
        <v>155</v>
      </c>
      <c r="B110" t="s">
        <v>156</v>
      </c>
      <c r="C110" t="s">
        <v>844</v>
      </c>
      <c r="D110" t="s">
        <v>5</v>
      </c>
      <c r="E110">
        <v>1</v>
      </c>
      <c r="F110">
        <v>3.186828607796</v>
      </c>
      <c r="G110" t="s">
        <v>652</v>
      </c>
      <c r="H110" s="3">
        <v>45328</v>
      </c>
      <c r="I110" s="4">
        <f>IF(G110="DA",IF(D110="D",IF(J110="-",100,VLOOKUP(A110,LJSE!$D$1:$E$200,2,FALSE)),VLOOKUP(A110,LJSE!$D$1:$E$200,2,FALSE)),IF(D110="D",100,F110))</f>
        <v>3.186828607796</v>
      </c>
      <c r="J110" s="3">
        <f t="shared" si="1"/>
        <v>45328</v>
      </c>
    </row>
    <row r="111" spans="1:10" x14ac:dyDescent="0.2">
      <c r="A111" t="s">
        <v>845</v>
      </c>
      <c r="B111" t="s">
        <v>846</v>
      </c>
      <c r="C111" t="s">
        <v>847</v>
      </c>
      <c r="D111" t="s">
        <v>5</v>
      </c>
      <c r="E111">
        <v>1</v>
      </c>
      <c r="F111">
        <v>0</v>
      </c>
      <c r="G111" t="s">
        <v>652</v>
      </c>
      <c r="H111" s="3">
        <v>45328</v>
      </c>
      <c r="I111" s="4">
        <f>IF(G111="DA",IF(D111="D",IF(J111="-",100,VLOOKUP(A111,LJSE!$D$1:$E$200,2,FALSE)),VLOOKUP(A111,LJSE!$D$1:$E$200,2,FALSE)),IF(D111="D",100,F111))</f>
        <v>0</v>
      </c>
      <c r="J111" s="3">
        <f t="shared" si="1"/>
        <v>45328</v>
      </c>
    </row>
    <row r="112" spans="1:10" x14ac:dyDescent="0.2">
      <c r="A112" t="s">
        <v>157</v>
      </c>
      <c r="B112" t="s">
        <v>158</v>
      </c>
      <c r="C112" t="s">
        <v>848</v>
      </c>
      <c r="D112" t="s">
        <v>5</v>
      </c>
      <c r="E112">
        <v>1</v>
      </c>
      <c r="F112">
        <v>9.1050115902000002</v>
      </c>
      <c r="G112" t="s">
        <v>652</v>
      </c>
      <c r="H112" s="3">
        <v>45328</v>
      </c>
      <c r="I112" s="4">
        <f>IF(G112="DA",IF(D112="D",IF(J112="-",100,VLOOKUP(A112,LJSE!$D$1:$E$200,2,FALSE)),VLOOKUP(A112,LJSE!$D$1:$E$200,2,FALSE)),IF(D112="D",100,F112))</f>
        <v>9.1050115902000002</v>
      </c>
      <c r="J112" s="3">
        <f t="shared" si="1"/>
        <v>45328</v>
      </c>
    </row>
    <row r="113" spans="1:10" x14ac:dyDescent="0.2">
      <c r="A113" t="s">
        <v>1297</v>
      </c>
      <c r="B113" t="s">
        <v>1298</v>
      </c>
      <c r="C113" t="s">
        <v>1299</v>
      </c>
      <c r="D113" t="s">
        <v>5</v>
      </c>
      <c r="E113">
        <v>1</v>
      </c>
      <c r="F113" t="s">
        <v>1621</v>
      </c>
      <c r="G113" t="s">
        <v>651</v>
      </c>
      <c r="H113" s="3">
        <v>45328</v>
      </c>
      <c r="I113" s="4">
        <f>IF(G113="DA",IF(D113="D",IF(J113="-",100,VLOOKUP(A113,LJSE!$D$1:$E$200,2,FALSE)),VLOOKUP(A113,LJSE!$D$1:$E$200,2,FALSE)),IF(D113="D",100,F113))</f>
        <v>52</v>
      </c>
      <c r="J113" s="3">
        <f t="shared" ca="1" si="1"/>
        <v>45328</v>
      </c>
    </row>
    <row r="114" spans="1:10" x14ac:dyDescent="0.2">
      <c r="A114" t="s">
        <v>1536</v>
      </c>
      <c r="B114" t="s">
        <v>1537</v>
      </c>
      <c r="C114" t="s">
        <v>1538</v>
      </c>
      <c r="D114" t="s">
        <v>10</v>
      </c>
      <c r="E114">
        <v>10000</v>
      </c>
      <c r="F114">
        <v>10000</v>
      </c>
      <c r="G114" t="s">
        <v>652</v>
      </c>
      <c r="H114" s="3">
        <v>45328</v>
      </c>
      <c r="I114" s="4">
        <f>IF(G114="DA",IF(D114="D",IF(J114="-",100,VLOOKUP(A114,LJSE!$D$1:$E$200,2,FALSE)),VLOOKUP(A114,LJSE!$D$1:$E$200,2,FALSE)),IF(D114="D",100,F114))</f>
        <v>100</v>
      </c>
      <c r="J114" s="3" t="str">
        <f t="shared" si="1"/>
        <v/>
      </c>
    </row>
    <row r="115" spans="1:10" x14ac:dyDescent="0.2">
      <c r="A115" t="s">
        <v>159</v>
      </c>
      <c r="B115" t="s">
        <v>160</v>
      </c>
      <c r="C115" t="s">
        <v>849</v>
      </c>
      <c r="D115" t="s">
        <v>5</v>
      </c>
      <c r="E115">
        <v>1</v>
      </c>
      <c r="F115">
        <v>20.869855011599999</v>
      </c>
      <c r="G115" t="s">
        <v>652</v>
      </c>
      <c r="H115" s="3">
        <v>45328</v>
      </c>
      <c r="I115" s="4">
        <f>IF(G115="DA",IF(D115="D",IF(J115="-",100,VLOOKUP(A115,LJSE!$D$1:$E$200,2,FALSE)),VLOOKUP(A115,LJSE!$D$1:$E$200,2,FALSE)),IF(D115="D",100,F115))</f>
        <v>20.869855011599999</v>
      </c>
      <c r="J115" s="3">
        <f t="shared" si="1"/>
        <v>45328</v>
      </c>
    </row>
    <row r="116" spans="1:10" x14ac:dyDescent="0.2">
      <c r="A116" t="s">
        <v>161</v>
      </c>
      <c r="B116" t="s">
        <v>162</v>
      </c>
      <c r="C116" t="s">
        <v>850</v>
      </c>
      <c r="D116" t="s">
        <v>5</v>
      </c>
      <c r="E116">
        <v>1</v>
      </c>
      <c r="F116">
        <v>30.968414621400001</v>
      </c>
      <c r="G116" t="s">
        <v>652</v>
      </c>
      <c r="H116" s="3">
        <v>45328</v>
      </c>
      <c r="I116" s="4">
        <f>IF(G116="DA",IF(D116="D",IF(J116="-",100,VLOOKUP(A116,LJSE!$D$1:$E$200,2,FALSE)),VLOOKUP(A116,LJSE!$D$1:$E$200,2,FALSE)),IF(D116="D",100,F116))</f>
        <v>30.968414621400001</v>
      </c>
      <c r="J116" s="3">
        <f t="shared" si="1"/>
        <v>45328</v>
      </c>
    </row>
    <row r="117" spans="1:10" x14ac:dyDescent="0.2">
      <c r="A117" t="s">
        <v>163</v>
      </c>
      <c r="B117" t="s">
        <v>164</v>
      </c>
      <c r="C117" t="s">
        <v>851</v>
      </c>
      <c r="D117" t="s">
        <v>5</v>
      </c>
      <c r="E117">
        <v>1</v>
      </c>
      <c r="F117">
        <v>1.4917986534000001</v>
      </c>
      <c r="G117" t="s">
        <v>652</v>
      </c>
      <c r="H117" s="3">
        <v>45328</v>
      </c>
      <c r="I117" s="4">
        <f>IF(G117="DA",IF(D117="D",IF(J117="-",100,VLOOKUP(A117,LJSE!$D$1:$E$200,2,FALSE)),VLOOKUP(A117,LJSE!$D$1:$E$200,2,FALSE)),IF(D117="D",100,F117))</f>
        <v>1.4917986534000001</v>
      </c>
      <c r="J117" s="3">
        <f t="shared" si="1"/>
        <v>45328</v>
      </c>
    </row>
    <row r="118" spans="1:10" x14ac:dyDescent="0.2">
      <c r="A118" t="s">
        <v>1425</v>
      </c>
      <c r="B118" t="s">
        <v>1426</v>
      </c>
      <c r="C118" t="s">
        <v>1427</v>
      </c>
      <c r="D118" t="s">
        <v>5</v>
      </c>
      <c r="E118">
        <v>1</v>
      </c>
      <c r="F118">
        <v>1</v>
      </c>
      <c r="G118" t="s">
        <v>652</v>
      </c>
      <c r="H118" s="3">
        <v>45328</v>
      </c>
      <c r="I118" s="4">
        <f>IF(G118="DA",IF(D118="D",IF(J118="-",100,VLOOKUP(A118,LJSE!$D$1:$E$200,2,FALSE)),VLOOKUP(A118,LJSE!$D$1:$E$200,2,FALSE)),IF(D118="D",100,F118))</f>
        <v>1</v>
      </c>
      <c r="J118" s="3">
        <f t="shared" si="1"/>
        <v>45328</v>
      </c>
    </row>
    <row r="119" spans="1:10" x14ac:dyDescent="0.2">
      <c r="A119" t="s">
        <v>165</v>
      </c>
      <c r="B119" t="s">
        <v>166</v>
      </c>
      <c r="C119" t="s">
        <v>852</v>
      </c>
      <c r="D119" t="s">
        <v>5</v>
      </c>
      <c r="E119">
        <v>1</v>
      </c>
      <c r="F119">
        <v>186.2306168273</v>
      </c>
      <c r="G119" t="s">
        <v>652</v>
      </c>
      <c r="H119" s="3">
        <v>45328</v>
      </c>
      <c r="I119" s="4">
        <f>IF(G119="DA",IF(D119="D",IF(J119="-",100,VLOOKUP(A119,LJSE!$D$1:$E$200,2,FALSE)),VLOOKUP(A119,LJSE!$D$1:$E$200,2,FALSE)),IF(D119="D",100,F119))</f>
        <v>186.2306168273</v>
      </c>
      <c r="J119" s="3">
        <f t="shared" si="1"/>
        <v>45328</v>
      </c>
    </row>
    <row r="120" spans="1:10" x14ac:dyDescent="0.2">
      <c r="A120" t="s">
        <v>1300</v>
      </c>
      <c r="B120" t="s">
        <v>1301</v>
      </c>
      <c r="C120" t="s">
        <v>1302</v>
      </c>
      <c r="D120" t="s">
        <v>1303</v>
      </c>
      <c r="E120">
        <v>1</v>
      </c>
      <c r="F120">
        <v>0.58840000000000003</v>
      </c>
      <c r="G120" t="s">
        <v>652</v>
      </c>
      <c r="H120" s="3">
        <v>45328</v>
      </c>
      <c r="I120" s="4">
        <f>IF(G120="DA",IF(D120="D",IF(J120="-",100,VLOOKUP(A120,LJSE!$D$1:$E$200,2,FALSE)),VLOOKUP(A120,LJSE!$D$1:$E$200,2,FALSE)),IF(D120="D",100,F120))</f>
        <v>0.58840000000000003</v>
      </c>
      <c r="J120" s="3">
        <f t="shared" si="1"/>
        <v>45328</v>
      </c>
    </row>
    <row r="121" spans="1:10" x14ac:dyDescent="0.2">
      <c r="A121" t="s">
        <v>1304</v>
      </c>
      <c r="B121" t="s">
        <v>1305</v>
      </c>
      <c r="C121" t="s">
        <v>1306</v>
      </c>
      <c r="D121" t="s">
        <v>1303</v>
      </c>
      <c r="E121">
        <v>1</v>
      </c>
      <c r="F121">
        <v>0.876</v>
      </c>
      <c r="G121" t="s">
        <v>652</v>
      </c>
      <c r="H121" s="3">
        <v>45328</v>
      </c>
      <c r="I121" s="4">
        <f>IF(G121="DA",IF(D121="D",IF(J121="-",100,VLOOKUP(A121,LJSE!$D$1:$E$200,2,FALSE)),VLOOKUP(A121,LJSE!$D$1:$E$200,2,FALSE)),IF(D121="D",100,F121))</f>
        <v>0.876</v>
      </c>
      <c r="J121" s="3">
        <f t="shared" si="1"/>
        <v>45328</v>
      </c>
    </row>
    <row r="122" spans="1:10" x14ac:dyDescent="0.2">
      <c r="A122" t="s">
        <v>1307</v>
      </c>
      <c r="B122" t="s">
        <v>1308</v>
      </c>
      <c r="C122" t="s">
        <v>1309</v>
      </c>
      <c r="D122" t="s">
        <v>1303</v>
      </c>
      <c r="E122">
        <v>1</v>
      </c>
      <c r="F122">
        <v>1.7572000000000001</v>
      </c>
      <c r="G122" t="s">
        <v>652</v>
      </c>
      <c r="H122" s="3">
        <v>45328</v>
      </c>
      <c r="I122" s="4">
        <f>IF(G122="DA",IF(D122="D",IF(J122="-",100,VLOOKUP(A122,LJSE!$D$1:$E$200,2,FALSE)),VLOOKUP(A122,LJSE!$D$1:$E$200,2,FALSE)),IF(D122="D",100,F122))</f>
        <v>1.7572000000000001</v>
      </c>
      <c r="J122" s="3">
        <f t="shared" si="1"/>
        <v>45328</v>
      </c>
    </row>
    <row r="123" spans="1:10" x14ac:dyDescent="0.2">
      <c r="A123" t="s">
        <v>1310</v>
      </c>
      <c r="B123" t="s">
        <v>1311</v>
      </c>
      <c r="C123" t="s">
        <v>1312</v>
      </c>
      <c r="D123" t="s">
        <v>1303</v>
      </c>
      <c r="E123">
        <v>1</v>
      </c>
      <c r="F123">
        <v>0.91359999999999997</v>
      </c>
      <c r="G123" t="s">
        <v>652</v>
      </c>
      <c r="H123" s="3">
        <v>45328</v>
      </c>
      <c r="I123" s="4">
        <f>IF(G123="DA",IF(D123="D",IF(J123="-",100,VLOOKUP(A123,LJSE!$D$1:$E$200,2,FALSE)),VLOOKUP(A123,LJSE!$D$1:$E$200,2,FALSE)),IF(D123="D",100,F123))</f>
        <v>0.91359999999999997</v>
      </c>
      <c r="J123" s="3">
        <f t="shared" si="1"/>
        <v>45328</v>
      </c>
    </row>
    <row r="124" spans="1:10" x14ac:dyDescent="0.2">
      <c r="A124" t="s">
        <v>1313</v>
      </c>
      <c r="B124" t="s">
        <v>1314</v>
      </c>
      <c r="C124" t="s">
        <v>1315</v>
      </c>
      <c r="D124" t="s">
        <v>1303</v>
      </c>
      <c r="E124">
        <v>1</v>
      </c>
      <c r="F124">
        <v>1.401</v>
      </c>
      <c r="G124" t="s">
        <v>652</v>
      </c>
      <c r="H124" s="3">
        <v>45328</v>
      </c>
      <c r="I124" s="4">
        <f>IF(G124="DA",IF(D124="D",IF(J124="-",100,VLOOKUP(A124,LJSE!$D$1:$E$200,2,FALSE)),VLOOKUP(A124,LJSE!$D$1:$E$200,2,FALSE)),IF(D124="D",100,F124))</f>
        <v>1.401</v>
      </c>
      <c r="J124" s="3">
        <f t="shared" si="1"/>
        <v>45328</v>
      </c>
    </row>
    <row r="125" spans="1:10" x14ac:dyDescent="0.2">
      <c r="A125" t="s">
        <v>1428</v>
      </c>
      <c r="B125" t="s">
        <v>1429</v>
      </c>
      <c r="C125" t="s">
        <v>1430</v>
      </c>
      <c r="D125" t="s">
        <v>5</v>
      </c>
      <c r="E125">
        <v>1</v>
      </c>
      <c r="F125">
        <v>0.59623999999999999</v>
      </c>
      <c r="G125" t="s">
        <v>652</v>
      </c>
      <c r="H125" s="3">
        <v>45328</v>
      </c>
      <c r="I125" s="4">
        <f>IF(G125="DA",IF(D125="D",IF(J125="-",100,VLOOKUP(A125,LJSE!$D$1:$E$200,2,FALSE)),VLOOKUP(A125,LJSE!$D$1:$E$200,2,FALSE)),IF(D125="D",100,F125))</f>
        <v>0.59623999999999999</v>
      </c>
      <c r="J125" s="3">
        <f t="shared" si="1"/>
        <v>45328</v>
      </c>
    </row>
    <row r="126" spans="1:10" x14ac:dyDescent="0.2">
      <c r="A126" t="s">
        <v>167</v>
      </c>
      <c r="B126" t="s">
        <v>168</v>
      </c>
      <c r="C126" t="s">
        <v>853</v>
      </c>
      <c r="D126" t="s">
        <v>5</v>
      </c>
      <c r="E126">
        <v>1</v>
      </c>
      <c r="F126">
        <v>53.639117279300002</v>
      </c>
      <c r="G126" t="s">
        <v>652</v>
      </c>
      <c r="H126" s="3">
        <v>45328</v>
      </c>
      <c r="I126" s="4">
        <f>IF(G126="DA",IF(D126="D",IF(J126="-",100,VLOOKUP(A126,LJSE!$D$1:$E$200,2,FALSE)),VLOOKUP(A126,LJSE!$D$1:$E$200,2,FALSE)),IF(D126="D",100,F126))</f>
        <v>53.639117279300002</v>
      </c>
      <c r="J126" s="3">
        <f t="shared" si="1"/>
        <v>45328</v>
      </c>
    </row>
    <row r="127" spans="1:10" x14ac:dyDescent="0.2">
      <c r="A127" t="s">
        <v>169</v>
      </c>
      <c r="B127" t="s">
        <v>170</v>
      </c>
      <c r="C127" t="s">
        <v>854</v>
      </c>
      <c r="D127" t="s">
        <v>5</v>
      </c>
      <c r="E127">
        <v>1</v>
      </c>
      <c r="F127">
        <v>106.9745897666</v>
      </c>
      <c r="G127" t="s">
        <v>652</v>
      </c>
      <c r="H127" s="3">
        <v>45328</v>
      </c>
      <c r="I127" s="4">
        <f>IF(G127="DA",IF(D127="D",IF(J127="-",100,VLOOKUP(A127,LJSE!$D$1:$E$200,2,FALSE)),VLOOKUP(A127,LJSE!$D$1:$E$200,2,FALSE)),IF(D127="D",100,F127))</f>
        <v>106.9745897666</v>
      </c>
      <c r="J127" s="3">
        <f t="shared" si="1"/>
        <v>45328</v>
      </c>
    </row>
    <row r="128" spans="1:10" x14ac:dyDescent="0.2">
      <c r="A128" t="s">
        <v>855</v>
      </c>
      <c r="B128" t="s">
        <v>856</v>
      </c>
      <c r="C128" t="s">
        <v>857</v>
      </c>
      <c r="D128" t="s">
        <v>5</v>
      </c>
      <c r="E128">
        <v>100</v>
      </c>
      <c r="F128">
        <v>100</v>
      </c>
      <c r="G128" t="s">
        <v>652</v>
      </c>
      <c r="H128" s="3">
        <v>45328</v>
      </c>
      <c r="I128" s="4">
        <f>IF(G128="DA",IF(D128="D",IF(J128="-",100,VLOOKUP(A128,LJSE!$D$1:$E$200,2,FALSE)),VLOOKUP(A128,LJSE!$D$1:$E$200,2,FALSE)),IF(D128="D",100,F128))</f>
        <v>100</v>
      </c>
      <c r="J128" s="3">
        <f t="shared" si="1"/>
        <v>45328</v>
      </c>
    </row>
    <row r="129" spans="1:10" x14ac:dyDescent="0.2">
      <c r="A129" t="s">
        <v>171</v>
      </c>
      <c r="B129" t="s">
        <v>172</v>
      </c>
      <c r="C129" t="s">
        <v>858</v>
      </c>
      <c r="D129" t="s">
        <v>5</v>
      </c>
      <c r="E129">
        <v>1</v>
      </c>
      <c r="F129">
        <v>47.2416646617</v>
      </c>
      <c r="G129" t="s">
        <v>652</v>
      </c>
      <c r="H129" s="3">
        <v>45328</v>
      </c>
      <c r="I129" s="4">
        <f>IF(G129="DA",IF(D129="D",IF(J129="-",100,VLOOKUP(A129,LJSE!$D$1:$E$200,2,FALSE)),VLOOKUP(A129,LJSE!$D$1:$E$200,2,FALSE)),IF(D129="D",100,F129))</f>
        <v>47.2416646617</v>
      </c>
      <c r="J129" s="3">
        <f t="shared" si="1"/>
        <v>45328</v>
      </c>
    </row>
    <row r="130" spans="1:10" x14ac:dyDescent="0.2">
      <c r="A130" t="s">
        <v>173</v>
      </c>
      <c r="B130" t="s">
        <v>174</v>
      </c>
      <c r="C130" t="s">
        <v>859</v>
      </c>
      <c r="D130" t="s">
        <v>5</v>
      </c>
      <c r="E130">
        <v>1</v>
      </c>
      <c r="F130">
        <v>3357.3608577595</v>
      </c>
      <c r="G130" t="s">
        <v>652</v>
      </c>
      <c r="H130" s="3">
        <v>45328</v>
      </c>
      <c r="I130" s="4">
        <f>IF(G130="DA",IF(D130="D",IF(J130="-",100,VLOOKUP(A130,LJSE!$D$1:$E$200,2,FALSE)),VLOOKUP(A130,LJSE!$D$1:$E$200,2,FALSE)),IF(D130="D",100,F130))</f>
        <v>3357.3608577595</v>
      </c>
      <c r="J130" s="3">
        <f t="shared" si="1"/>
        <v>45328</v>
      </c>
    </row>
    <row r="131" spans="1:10" x14ac:dyDescent="0.2">
      <c r="A131" t="s">
        <v>175</v>
      </c>
      <c r="B131" t="s">
        <v>176</v>
      </c>
      <c r="C131" t="s">
        <v>860</v>
      </c>
      <c r="D131" t="s">
        <v>5</v>
      </c>
      <c r="E131">
        <v>1</v>
      </c>
      <c r="F131">
        <v>3357.3608577595</v>
      </c>
      <c r="G131" t="s">
        <v>652</v>
      </c>
      <c r="H131" s="3">
        <v>45328</v>
      </c>
      <c r="I131" s="4">
        <f>IF(G131="DA",IF(D131="D",IF(J131="-",100,VLOOKUP(A131,LJSE!$D$1:$E$200,2,FALSE)),VLOOKUP(A131,LJSE!$D$1:$E$200,2,FALSE)),IF(D131="D",100,F131))</f>
        <v>3357.3608577595</v>
      </c>
      <c r="J131" s="3">
        <f t="shared" ref="J131:J194" si="2">IF(G131="DA",IF(D131="D","-",$L$1),IF(D131="D","",H131))</f>
        <v>45328</v>
      </c>
    </row>
    <row r="132" spans="1:10" x14ac:dyDescent="0.2">
      <c r="A132" t="s">
        <v>177</v>
      </c>
      <c r="B132" t="s">
        <v>178</v>
      </c>
      <c r="C132" t="s">
        <v>861</v>
      </c>
      <c r="D132" t="s">
        <v>5</v>
      </c>
      <c r="E132">
        <v>1</v>
      </c>
      <c r="F132">
        <v>9.5578565328780005</v>
      </c>
      <c r="G132" t="s">
        <v>652</v>
      </c>
      <c r="H132" s="3">
        <v>45328</v>
      </c>
      <c r="I132" s="4">
        <f>IF(G132="DA",IF(D132="D",IF(J132="-",100,VLOOKUP(A132,LJSE!$D$1:$E$200,2,FALSE)),VLOOKUP(A132,LJSE!$D$1:$E$200,2,FALSE)),IF(D132="D",100,F132))</f>
        <v>9.5578565328780005</v>
      </c>
      <c r="J132" s="3">
        <f t="shared" si="2"/>
        <v>45328</v>
      </c>
    </row>
    <row r="133" spans="1:10" x14ac:dyDescent="0.2">
      <c r="A133" t="s">
        <v>1539</v>
      </c>
      <c r="B133" t="s">
        <v>1540</v>
      </c>
      <c r="C133" t="s">
        <v>1541</v>
      </c>
      <c r="D133" t="s">
        <v>10</v>
      </c>
      <c r="E133">
        <v>100000</v>
      </c>
      <c r="F133">
        <v>100</v>
      </c>
      <c r="G133" t="s">
        <v>652</v>
      </c>
      <c r="H133" s="3">
        <v>45328</v>
      </c>
      <c r="I133" s="4">
        <f>IF(G133="DA",IF(D133="D",IF(J133="-",100,VLOOKUP(A133,LJSE!$D$1:$E$200,2,FALSE)),VLOOKUP(A133,LJSE!$D$1:$E$200,2,FALSE)),IF(D133="D",100,F133))</f>
        <v>100</v>
      </c>
      <c r="J133" s="3" t="str">
        <f t="shared" si="2"/>
        <v/>
      </c>
    </row>
    <row r="134" spans="1:10" x14ac:dyDescent="0.2">
      <c r="A134" t="s">
        <v>179</v>
      </c>
      <c r="B134" t="s">
        <v>180</v>
      </c>
      <c r="C134" t="s">
        <v>862</v>
      </c>
      <c r="D134" t="s">
        <v>5</v>
      </c>
      <c r="E134">
        <v>1</v>
      </c>
      <c r="F134">
        <v>2.9708894471999998</v>
      </c>
      <c r="G134" t="s">
        <v>652</v>
      </c>
      <c r="H134" s="3">
        <v>45328</v>
      </c>
      <c r="I134" s="4">
        <f>IF(G134="DA",IF(D134="D",IF(J134="-",100,VLOOKUP(A134,LJSE!$D$1:$E$200,2,FALSE)),VLOOKUP(A134,LJSE!$D$1:$E$200,2,FALSE)),IF(D134="D",100,F134))</f>
        <v>2.9708894471999998</v>
      </c>
      <c r="J134" s="3">
        <f t="shared" si="2"/>
        <v>45328</v>
      </c>
    </row>
    <row r="135" spans="1:10" x14ac:dyDescent="0.2">
      <c r="A135" t="s">
        <v>863</v>
      </c>
      <c r="B135" t="s">
        <v>864</v>
      </c>
      <c r="C135" t="s">
        <v>865</v>
      </c>
      <c r="D135" t="s">
        <v>5</v>
      </c>
      <c r="E135">
        <v>1</v>
      </c>
      <c r="F135">
        <v>6998.1</v>
      </c>
      <c r="G135" t="s">
        <v>652</v>
      </c>
      <c r="H135" s="3">
        <v>45328</v>
      </c>
      <c r="I135" s="4">
        <f>IF(G135="DA",IF(D135="D",IF(J135="-",100,VLOOKUP(A135,LJSE!$D$1:$E$200,2,FALSE)),VLOOKUP(A135,LJSE!$D$1:$E$200,2,FALSE)),IF(D135="D",100,F135))</f>
        <v>6998.1</v>
      </c>
      <c r="J135" s="3">
        <f t="shared" si="2"/>
        <v>45328</v>
      </c>
    </row>
    <row r="136" spans="1:10" x14ac:dyDescent="0.2">
      <c r="A136" t="s">
        <v>181</v>
      </c>
      <c r="B136" t="s">
        <v>182</v>
      </c>
      <c r="C136" t="s">
        <v>866</v>
      </c>
      <c r="D136" t="s">
        <v>5</v>
      </c>
      <c r="E136">
        <v>1</v>
      </c>
      <c r="F136">
        <v>700.62484211390006</v>
      </c>
      <c r="G136" t="s">
        <v>652</v>
      </c>
      <c r="H136" s="3">
        <v>45328</v>
      </c>
      <c r="I136" s="4">
        <f>IF(G136="DA",IF(D136="D",IF(J136="-",100,VLOOKUP(A136,LJSE!$D$1:$E$200,2,FALSE)),VLOOKUP(A136,LJSE!$D$1:$E$200,2,FALSE)),IF(D136="D",100,F136))</f>
        <v>700.62484211390006</v>
      </c>
      <c r="J136" s="3">
        <f t="shared" si="2"/>
        <v>45328</v>
      </c>
    </row>
    <row r="137" spans="1:10" x14ac:dyDescent="0.2">
      <c r="A137" t="s">
        <v>183</v>
      </c>
      <c r="B137" t="s">
        <v>184</v>
      </c>
      <c r="C137" t="s">
        <v>867</v>
      </c>
      <c r="D137" t="s">
        <v>5</v>
      </c>
      <c r="E137">
        <v>1</v>
      </c>
      <c r="F137">
        <v>133.8695963918</v>
      </c>
      <c r="G137" t="s">
        <v>652</v>
      </c>
      <c r="H137" s="3">
        <v>45328</v>
      </c>
      <c r="I137" s="4">
        <f>IF(G137="DA",IF(D137="D",IF(J137="-",100,VLOOKUP(A137,LJSE!$D$1:$E$200,2,FALSE)),VLOOKUP(A137,LJSE!$D$1:$E$200,2,FALSE)),IF(D137="D",100,F137))</f>
        <v>133.8695963918</v>
      </c>
      <c r="J137" s="3">
        <f t="shared" si="2"/>
        <v>45328</v>
      </c>
    </row>
    <row r="138" spans="1:10" x14ac:dyDescent="0.2">
      <c r="A138" t="s">
        <v>185</v>
      </c>
      <c r="B138" t="s">
        <v>186</v>
      </c>
      <c r="C138" t="s">
        <v>868</v>
      </c>
      <c r="D138" t="s">
        <v>5</v>
      </c>
      <c r="E138">
        <v>2000</v>
      </c>
      <c r="F138">
        <v>40.497013100399997</v>
      </c>
      <c r="G138" t="s">
        <v>652</v>
      </c>
      <c r="H138" s="3">
        <v>45328</v>
      </c>
      <c r="I138" s="4">
        <f>IF(G138="DA",IF(D138="D",IF(J138="-",100,VLOOKUP(A138,LJSE!$D$1:$E$200,2,FALSE)),VLOOKUP(A138,LJSE!$D$1:$E$200,2,FALSE)),IF(D138="D",100,F138))</f>
        <v>40.497013100399997</v>
      </c>
      <c r="J138" s="3">
        <f t="shared" si="2"/>
        <v>45328</v>
      </c>
    </row>
    <row r="139" spans="1:10" x14ac:dyDescent="0.2">
      <c r="A139" t="s">
        <v>1316</v>
      </c>
      <c r="B139" t="s">
        <v>1317</v>
      </c>
      <c r="C139" t="s">
        <v>1318</v>
      </c>
      <c r="D139" t="s">
        <v>5</v>
      </c>
      <c r="E139">
        <v>1</v>
      </c>
      <c r="F139">
        <v>110.8485</v>
      </c>
      <c r="G139" t="s">
        <v>652</v>
      </c>
      <c r="H139" s="3">
        <v>45328</v>
      </c>
      <c r="I139" s="4">
        <f>IF(G139="DA",IF(D139="D",IF(J139="-",100,VLOOKUP(A139,LJSE!$D$1:$E$200,2,FALSE)),VLOOKUP(A139,LJSE!$D$1:$E$200,2,FALSE)),IF(D139="D",100,F139))</f>
        <v>110.8485</v>
      </c>
      <c r="J139" s="3">
        <f t="shared" si="2"/>
        <v>45328</v>
      </c>
    </row>
    <row r="140" spans="1:10" x14ac:dyDescent="0.2">
      <c r="A140" t="s">
        <v>187</v>
      </c>
      <c r="B140" t="s">
        <v>188</v>
      </c>
      <c r="C140" t="s">
        <v>869</v>
      </c>
      <c r="D140" t="s">
        <v>5</v>
      </c>
      <c r="E140">
        <v>1</v>
      </c>
      <c r="F140">
        <v>1.6978105593999999</v>
      </c>
      <c r="G140" t="s">
        <v>652</v>
      </c>
      <c r="H140" s="3">
        <v>45328</v>
      </c>
      <c r="I140" s="4">
        <f>IF(G140="DA",IF(D140="D",IF(J140="-",100,VLOOKUP(A140,LJSE!$D$1:$E$200,2,FALSE)),VLOOKUP(A140,LJSE!$D$1:$E$200,2,FALSE)),IF(D140="D",100,F140))</f>
        <v>1.6978105593999999</v>
      </c>
      <c r="J140" s="3">
        <f t="shared" si="2"/>
        <v>45328</v>
      </c>
    </row>
    <row r="141" spans="1:10" x14ac:dyDescent="0.2">
      <c r="A141" t="s">
        <v>189</v>
      </c>
      <c r="B141" t="s">
        <v>190</v>
      </c>
      <c r="C141" t="s">
        <v>869</v>
      </c>
      <c r="D141" t="s">
        <v>5</v>
      </c>
      <c r="E141">
        <v>1</v>
      </c>
      <c r="F141">
        <v>1.6978105593999999</v>
      </c>
      <c r="G141" t="s">
        <v>652</v>
      </c>
      <c r="H141" s="3">
        <v>45328</v>
      </c>
      <c r="I141" s="4">
        <f>IF(G141="DA",IF(D141="D",IF(J141="-",100,VLOOKUP(A141,LJSE!$D$1:$E$200,2,FALSE)),VLOOKUP(A141,LJSE!$D$1:$E$200,2,FALSE)),IF(D141="D",100,F141))</f>
        <v>1.6978105593999999</v>
      </c>
      <c r="J141" s="3">
        <f t="shared" si="2"/>
        <v>45328</v>
      </c>
    </row>
    <row r="142" spans="1:10" x14ac:dyDescent="0.2">
      <c r="A142" t="s">
        <v>1431</v>
      </c>
      <c r="B142" t="s">
        <v>1432</v>
      </c>
      <c r="C142" t="s">
        <v>1433</v>
      </c>
      <c r="D142" t="s">
        <v>10</v>
      </c>
      <c r="E142">
        <v>100000</v>
      </c>
      <c r="F142" t="s">
        <v>1621</v>
      </c>
      <c r="G142" t="s">
        <v>651</v>
      </c>
      <c r="H142" s="3">
        <v>45328</v>
      </c>
      <c r="I142" s="4">
        <f>IF(G142="DA",IF(D142="D",IF(J142="-",100,VLOOKUP(A142,LJSE!$D$1:$E$200,2,FALSE)),VLOOKUP(A142,LJSE!$D$1:$E$200,2,FALSE)),IF(D142="D",100,F142))</f>
        <v>100</v>
      </c>
      <c r="J142" s="3" t="str">
        <f t="shared" si="2"/>
        <v>-</v>
      </c>
    </row>
    <row r="143" spans="1:10" x14ac:dyDescent="0.2">
      <c r="A143" t="s">
        <v>714</v>
      </c>
      <c r="B143" t="s">
        <v>728</v>
      </c>
      <c r="C143" t="s">
        <v>870</v>
      </c>
      <c r="D143" t="s">
        <v>10</v>
      </c>
      <c r="E143">
        <v>20000</v>
      </c>
      <c r="F143">
        <v>20000</v>
      </c>
      <c r="G143" t="s">
        <v>652</v>
      </c>
      <c r="H143" s="3">
        <v>45328</v>
      </c>
      <c r="I143" s="4">
        <f>IF(G143="DA",IF(D143="D",IF(J143="-",100,VLOOKUP(A143,LJSE!$D$1:$E$200,2,FALSE)),VLOOKUP(A143,LJSE!$D$1:$E$200,2,FALSE)),IF(D143="D",100,F143))</f>
        <v>100</v>
      </c>
      <c r="J143" s="3" t="str">
        <f t="shared" si="2"/>
        <v/>
      </c>
    </row>
    <row r="144" spans="1:10" x14ac:dyDescent="0.2">
      <c r="A144" t="s">
        <v>191</v>
      </c>
      <c r="B144" t="s">
        <v>192</v>
      </c>
      <c r="C144" t="s">
        <v>871</v>
      </c>
      <c r="D144" t="s">
        <v>5</v>
      </c>
      <c r="E144">
        <v>1</v>
      </c>
      <c r="F144">
        <v>50.522241953376003</v>
      </c>
      <c r="G144" t="s">
        <v>652</v>
      </c>
      <c r="H144" s="3">
        <v>45328</v>
      </c>
      <c r="I144" s="4">
        <f>IF(G144="DA",IF(D144="D",IF(J144="-",100,VLOOKUP(A144,LJSE!$D$1:$E$200,2,FALSE)),VLOOKUP(A144,LJSE!$D$1:$E$200,2,FALSE)),IF(D144="D",100,F144))</f>
        <v>50.522241953376003</v>
      </c>
      <c r="J144" s="3">
        <f t="shared" si="2"/>
        <v>45328</v>
      </c>
    </row>
    <row r="145" spans="1:10" x14ac:dyDescent="0.2">
      <c r="A145" t="s">
        <v>193</v>
      </c>
      <c r="B145" t="s">
        <v>194</v>
      </c>
      <c r="C145" t="s">
        <v>872</v>
      </c>
      <c r="D145" t="s">
        <v>5</v>
      </c>
      <c r="E145">
        <v>1</v>
      </c>
      <c r="F145">
        <v>26.164236636599998</v>
      </c>
      <c r="G145" t="s">
        <v>652</v>
      </c>
      <c r="H145" s="3">
        <v>45328</v>
      </c>
      <c r="I145" s="4">
        <f>IF(G145="DA",IF(D145="D",IF(J145="-",100,VLOOKUP(A145,LJSE!$D$1:$E$200,2,FALSE)),VLOOKUP(A145,LJSE!$D$1:$E$200,2,FALSE)),IF(D145="D",100,F145))</f>
        <v>26.164236636599998</v>
      </c>
      <c r="J145" s="3">
        <f t="shared" si="2"/>
        <v>45328</v>
      </c>
    </row>
    <row r="146" spans="1:10" x14ac:dyDescent="0.2">
      <c r="A146" t="s">
        <v>1319</v>
      </c>
      <c r="B146" t="s">
        <v>1320</v>
      </c>
      <c r="C146" t="s">
        <v>1321</v>
      </c>
      <c r="D146" t="s">
        <v>5</v>
      </c>
      <c r="E146">
        <v>1</v>
      </c>
      <c r="F146">
        <v>0.39058091750000001</v>
      </c>
      <c r="G146" t="s">
        <v>652</v>
      </c>
      <c r="H146" s="3">
        <v>45328</v>
      </c>
      <c r="I146" s="4">
        <f>IF(G146="DA",IF(D146="D",IF(J146="-",100,VLOOKUP(A146,LJSE!$D$1:$E$200,2,FALSE)),VLOOKUP(A146,LJSE!$D$1:$E$200,2,FALSE)),IF(D146="D",100,F146))</f>
        <v>0.39058091750000001</v>
      </c>
      <c r="J146" s="3">
        <f t="shared" si="2"/>
        <v>45328</v>
      </c>
    </row>
    <row r="147" spans="1:10" x14ac:dyDescent="0.2">
      <c r="A147" t="s">
        <v>195</v>
      </c>
      <c r="B147" t="s">
        <v>196</v>
      </c>
      <c r="C147" t="s">
        <v>873</v>
      </c>
      <c r="D147" t="s">
        <v>5</v>
      </c>
      <c r="E147">
        <v>1</v>
      </c>
      <c r="F147">
        <v>37.632721728600004</v>
      </c>
      <c r="G147" t="s">
        <v>652</v>
      </c>
      <c r="H147" s="3">
        <v>45328</v>
      </c>
      <c r="I147" s="4">
        <f>IF(G147="DA",IF(D147="D",IF(J147="-",100,VLOOKUP(A147,LJSE!$D$1:$E$200,2,FALSE)),VLOOKUP(A147,LJSE!$D$1:$E$200,2,FALSE)),IF(D147="D",100,F147))</f>
        <v>37.632721728600004</v>
      </c>
      <c r="J147" s="3">
        <f t="shared" si="2"/>
        <v>45328</v>
      </c>
    </row>
    <row r="148" spans="1:10" x14ac:dyDescent="0.2">
      <c r="A148" t="s">
        <v>197</v>
      </c>
      <c r="B148" t="s">
        <v>198</v>
      </c>
      <c r="C148" t="s">
        <v>874</v>
      </c>
      <c r="D148" t="s">
        <v>5</v>
      </c>
      <c r="E148">
        <v>1</v>
      </c>
      <c r="F148">
        <v>445.53016666666701</v>
      </c>
      <c r="G148" t="s">
        <v>652</v>
      </c>
      <c r="H148" s="3">
        <v>45328</v>
      </c>
      <c r="I148" s="4">
        <f>IF(G148="DA",IF(D148="D",IF(J148="-",100,VLOOKUP(A148,LJSE!$D$1:$E$200,2,FALSE)),VLOOKUP(A148,LJSE!$D$1:$E$200,2,FALSE)),IF(D148="D",100,F148))</f>
        <v>445.53016666666701</v>
      </c>
      <c r="J148" s="3">
        <f t="shared" si="2"/>
        <v>45328</v>
      </c>
    </row>
    <row r="149" spans="1:10" x14ac:dyDescent="0.2">
      <c r="A149" t="s">
        <v>199</v>
      </c>
      <c r="B149" t="s">
        <v>200</v>
      </c>
      <c r="C149" t="s">
        <v>875</v>
      </c>
      <c r="D149" t="s">
        <v>5</v>
      </c>
      <c r="E149">
        <v>1</v>
      </c>
      <c r="F149">
        <v>11.2928084035</v>
      </c>
      <c r="G149" t="s">
        <v>652</v>
      </c>
      <c r="H149" s="3">
        <v>45328</v>
      </c>
      <c r="I149" s="4">
        <f>IF(G149="DA",IF(D149="D",IF(J149="-",100,VLOOKUP(A149,LJSE!$D$1:$E$200,2,FALSE)),VLOOKUP(A149,LJSE!$D$1:$E$200,2,FALSE)),IF(D149="D",100,F149))</f>
        <v>11.2928084035</v>
      </c>
      <c r="J149" s="3">
        <f t="shared" si="2"/>
        <v>45328</v>
      </c>
    </row>
    <row r="150" spans="1:10" x14ac:dyDescent="0.2">
      <c r="A150" t="s">
        <v>201</v>
      </c>
      <c r="B150" t="s">
        <v>202</v>
      </c>
      <c r="C150" t="s">
        <v>876</v>
      </c>
      <c r="D150" t="s">
        <v>5</v>
      </c>
      <c r="E150">
        <v>1</v>
      </c>
      <c r="F150">
        <v>641.94560518730009</v>
      </c>
      <c r="G150" t="s">
        <v>652</v>
      </c>
      <c r="H150" s="3">
        <v>45328</v>
      </c>
      <c r="I150" s="4">
        <f>IF(G150="DA",IF(D150="D",IF(J150="-",100,VLOOKUP(A150,LJSE!$D$1:$E$200,2,FALSE)),VLOOKUP(A150,LJSE!$D$1:$E$200,2,FALSE)),IF(D150="D",100,F150))</f>
        <v>641.94560518730009</v>
      </c>
      <c r="J150" s="3">
        <f t="shared" si="2"/>
        <v>45328</v>
      </c>
    </row>
    <row r="151" spans="1:10" x14ac:dyDescent="0.2">
      <c r="A151" t="s">
        <v>203</v>
      </c>
      <c r="B151" t="s">
        <v>204</v>
      </c>
      <c r="C151" t="s">
        <v>877</v>
      </c>
      <c r="D151" t="s">
        <v>5</v>
      </c>
      <c r="E151">
        <v>1</v>
      </c>
      <c r="F151">
        <v>59.85617579969999</v>
      </c>
      <c r="G151" t="s">
        <v>652</v>
      </c>
      <c r="H151" s="3">
        <v>45328</v>
      </c>
      <c r="I151" s="4">
        <f>IF(G151="DA",IF(D151="D",IF(J151="-",100,VLOOKUP(A151,LJSE!$D$1:$E$200,2,FALSE)),VLOOKUP(A151,LJSE!$D$1:$E$200,2,FALSE)),IF(D151="D",100,F151))</f>
        <v>59.85617579969999</v>
      </c>
      <c r="J151" s="3">
        <f t="shared" si="2"/>
        <v>45328</v>
      </c>
    </row>
    <row r="152" spans="1:10" x14ac:dyDescent="0.2">
      <c r="A152" t="s">
        <v>205</v>
      </c>
      <c r="B152" t="s">
        <v>206</v>
      </c>
      <c r="C152" t="s">
        <v>878</v>
      </c>
      <c r="D152" t="s">
        <v>5</v>
      </c>
      <c r="E152">
        <v>1</v>
      </c>
      <c r="F152">
        <v>17.462806202357001</v>
      </c>
      <c r="G152" t="s">
        <v>652</v>
      </c>
      <c r="H152" s="3">
        <v>45328</v>
      </c>
      <c r="I152" s="4">
        <f>IF(G152="DA",IF(D152="D",IF(J152="-",100,VLOOKUP(A152,LJSE!$D$1:$E$200,2,FALSE)),VLOOKUP(A152,LJSE!$D$1:$E$200,2,FALSE)),IF(D152="D",100,F152))</f>
        <v>17.462806202357001</v>
      </c>
      <c r="J152" s="3">
        <f t="shared" si="2"/>
        <v>45328</v>
      </c>
    </row>
    <row r="153" spans="1:10" x14ac:dyDescent="0.2">
      <c r="A153" t="s">
        <v>879</v>
      </c>
      <c r="B153" t="s">
        <v>880</v>
      </c>
      <c r="C153" t="s">
        <v>881</v>
      </c>
      <c r="D153" t="s">
        <v>5</v>
      </c>
      <c r="E153">
        <v>1</v>
      </c>
      <c r="F153">
        <v>193.03784999999999</v>
      </c>
      <c r="G153" t="s">
        <v>652</v>
      </c>
      <c r="H153" s="3">
        <v>45328</v>
      </c>
      <c r="I153" s="4">
        <f>IF(G153="DA",IF(D153="D",IF(J153="-",100,VLOOKUP(A153,LJSE!$D$1:$E$200,2,FALSE)),VLOOKUP(A153,LJSE!$D$1:$E$200,2,FALSE)),IF(D153="D",100,F153))</f>
        <v>193.03784999999999</v>
      </c>
      <c r="J153" s="3">
        <f t="shared" si="2"/>
        <v>45328</v>
      </c>
    </row>
    <row r="154" spans="1:10" x14ac:dyDescent="0.2">
      <c r="A154" t="s">
        <v>207</v>
      </c>
      <c r="B154" t="s">
        <v>208</v>
      </c>
      <c r="C154" t="s">
        <v>882</v>
      </c>
      <c r="D154" t="s">
        <v>5</v>
      </c>
      <c r="E154">
        <v>1</v>
      </c>
      <c r="F154">
        <v>0</v>
      </c>
      <c r="G154" t="s">
        <v>652</v>
      </c>
      <c r="H154" s="3">
        <v>45328</v>
      </c>
      <c r="I154" s="4">
        <f>IF(G154="DA",IF(D154="D",IF(J154="-",100,VLOOKUP(A154,LJSE!$D$1:$E$200,2,FALSE)),VLOOKUP(A154,LJSE!$D$1:$E$200,2,FALSE)),IF(D154="D",100,F154))</f>
        <v>0</v>
      </c>
      <c r="J154" s="3">
        <f t="shared" si="2"/>
        <v>45328</v>
      </c>
    </row>
    <row r="155" spans="1:10" x14ac:dyDescent="0.2">
      <c r="A155" t="s">
        <v>883</v>
      </c>
      <c r="B155" t="s">
        <v>884</v>
      </c>
      <c r="C155" t="s">
        <v>885</v>
      </c>
      <c r="D155" t="s">
        <v>5</v>
      </c>
      <c r="E155">
        <v>1</v>
      </c>
      <c r="F155">
        <v>0</v>
      </c>
      <c r="G155" t="s">
        <v>652</v>
      </c>
      <c r="H155" s="3">
        <v>45328</v>
      </c>
      <c r="I155" s="4">
        <f>IF(G155="DA",IF(D155="D",IF(J155="-",100,VLOOKUP(A155,LJSE!$D$1:$E$200,2,FALSE)),VLOOKUP(A155,LJSE!$D$1:$E$200,2,FALSE)),IF(D155="D",100,F155))</f>
        <v>0</v>
      </c>
      <c r="J155" s="3">
        <f t="shared" si="2"/>
        <v>45328</v>
      </c>
    </row>
    <row r="156" spans="1:10" x14ac:dyDescent="0.2">
      <c r="A156" t="s">
        <v>209</v>
      </c>
      <c r="B156" t="s">
        <v>210</v>
      </c>
      <c r="C156" t="s">
        <v>886</v>
      </c>
      <c r="D156" t="s">
        <v>5</v>
      </c>
      <c r="E156">
        <v>1</v>
      </c>
      <c r="F156">
        <v>8.0649509164000008</v>
      </c>
      <c r="G156" t="s">
        <v>652</v>
      </c>
      <c r="H156" s="3">
        <v>45328</v>
      </c>
      <c r="I156" s="4">
        <f>IF(G156="DA",IF(D156="D",IF(J156="-",100,VLOOKUP(A156,LJSE!$D$1:$E$200,2,FALSE)),VLOOKUP(A156,LJSE!$D$1:$E$200,2,FALSE)),IF(D156="D",100,F156))</f>
        <v>8.0649509164000008</v>
      </c>
      <c r="J156" s="3">
        <f t="shared" si="2"/>
        <v>45328</v>
      </c>
    </row>
    <row r="157" spans="1:10" x14ac:dyDescent="0.2">
      <c r="A157" t="s">
        <v>211</v>
      </c>
      <c r="B157" t="s">
        <v>212</v>
      </c>
      <c r="C157" t="s">
        <v>887</v>
      </c>
      <c r="D157" t="s">
        <v>5</v>
      </c>
      <c r="E157">
        <v>1</v>
      </c>
      <c r="F157">
        <v>8.0649509164000008</v>
      </c>
      <c r="G157" t="s">
        <v>652</v>
      </c>
      <c r="H157" s="3">
        <v>45328</v>
      </c>
      <c r="I157" s="4">
        <f>IF(G157="DA",IF(D157="D",IF(J157="-",100,VLOOKUP(A157,LJSE!$D$1:$E$200,2,FALSE)),VLOOKUP(A157,LJSE!$D$1:$E$200,2,FALSE)),IF(D157="D",100,F157))</f>
        <v>8.0649509164000008</v>
      </c>
      <c r="J157" s="3">
        <f t="shared" si="2"/>
        <v>45328</v>
      </c>
    </row>
    <row r="158" spans="1:10" x14ac:dyDescent="0.2">
      <c r="A158" t="s">
        <v>888</v>
      </c>
      <c r="B158" t="s">
        <v>889</v>
      </c>
      <c r="C158" t="s">
        <v>890</v>
      </c>
      <c r="D158" t="s">
        <v>5</v>
      </c>
      <c r="E158">
        <v>1</v>
      </c>
      <c r="F158">
        <v>0</v>
      </c>
      <c r="G158" t="s">
        <v>652</v>
      </c>
      <c r="H158" s="3">
        <v>45328</v>
      </c>
      <c r="I158" s="4">
        <f>IF(G158="DA",IF(D158="D",IF(J158="-",100,VLOOKUP(A158,LJSE!$D$1:$E$200,2,FALSE)),VLOOKUP(A158,LJSE!$D$1:$E$200,2,FALSE)),IF(D158="D",100,F158))</f>
        <v>0</v>
      </c>
      <c r="J158" s="3">
        <f t="shared" si="2"/>
        <v>45328</v>
      </c>
    </row>
    <row r="159" spans="1:10" x14ac:dyDescent="0.2">
      <c r="A159" t="s">
        <v>213</v>
      </c>
      <c r="B159" t="s">
        <v>214</v>
      </c>
      <c r="C159" t="s">
        <v>891</v>
      </c>
      <c r="D159" t="s">
        <v>5</v>
      </c>
      <c r="E159">
        <v>1</v>
      </c>
      <c r="F159">
        <v>16.097762686599999</v>
      </c>
      <c r="G159" t="s">
        <v>652</v>
      </c>
      <c r="H159" s="3">
        <v>45328</v>
      </c>
      <c r="I159" s="4">
        <f>IF(G159="DA",IF(D159="D",IF(J159="-",100,VLOOKUP(A159,LJSE!$D$1:$E$200,2,FALSE)),VLOOKUP(A159,LJSE!$D$1:$E$200,2,FALSE)),IF(D159="D",100,F159))</f>
        <v>16.097762686599999</v>
      </c>
      <c r="J159" s="3">
        <f t="shared" si="2"/>
        <v>45328</v>
      </c>
    </row>
    <row r="160" spans="1:10" x14ac:dyDescent="0.2">
      <c r="A160" t="s">
        <v>215</v>
      </c>
      <c r="B160" t="s">
        <v>216</v>
      </c>
      <c r="C160" t="s">
        <v>892</v>
      </c>
      <c r="D160" t="s">
        <v>5</v>
      </c>
      <c r="E160">
        <v>1</v>
      </c>
      <c r="F160">
        <v>43.929158873699997</v>
      </c>
      <c r="G160" t="s">
        <v>652</v>
      </c>
      <c r="H160" s="3">
        <v>45328</v>
      </c>
      <c r="I160" s="4">
        <f>IF(G160="DA",IF(D160="D",IF(J160="-",100,VLOOKUP(A160,LJSE!$D$1:$E$200,2,FALSE)),VLOOKUP(A160,LJSE!$D$1:$E$200,2,FALSE)),IF(D160="D",100,F160))</f>
        <v>43.929158873699997</v>
      </c>
      <c r="J160" s="3">
        <f t="shared" si="2"/>
        <v>45328</v>
      </c>
    </row>
    <row r="161" spans="1:10" x14ac:dyDescent="0.2">
      <c r="A161" t="s">
        <v>217</v>
      </c>
      <c r="B161" t="s">
        <v>218</v>
      </c>
      <c r="C161" t="s">
        <v>893</v>
      </c>
      <c r="D161" t="s">
        <v>5</v>
      </c>
      <c r="E161">
        <v>1</v>
      </c>
      <c r="F161">
        <v>7.0115384614999998</v>
      </c>
      <c r="G161" t="s">
        <v>652</v>
      </c>
      <c r="H161" s="3">
        <v>45328</v>
      </c>
      <c r="I161" s="4">
        <f>IF(G161="DA",IF(D161="D",IF(J161="-",100,VLOOKUP(A161,LJSE!$D$1:$E$200,2,FALSE)),VLOOKUP(A161,LJSE!$D$1:$E$200,2,FALSE)),IF(D161="D",100,F161))</f>
        <v>7.0115384614999998</v>
      </c>
      <c r="J161" s="3">
        <f t="shared" si="2"/>
        <v>45328</v>
      </c>
    </row>
    <row r="162" spans="1:10" x14ac:dyDescent="0.2">
      <c r="A162" t="s">
        <v>219</v>
      </c>
      <c r="B162" t="s">
        <v>220</v>
      </c>
      <c r="C162" t="s">
        <v>894</v>
      </c>
      <c r="D162" t="s">
        <v>5</v>
      </c>
      <c r="E162">
        <v>1</v>
      </c>
      <c r="F162">
        <v>70.505977573999999</v>
      </c>
      <c r="G162" t="s">
        <v>652</v>
      </c>
      <c r="H162" s="3">
        <v>45328</v>
      </c>
      <c r="I162" s="4">
        <f>IF(G162="DA",IF(D162="D",IF(J162="-",100,VLOOKUP(A162,LJSE!$D$1:$E$200,2,FALSE)),VLOOKUP(A162,LJSE!$D$1:$E$200,2,FALSE)),IF(D162="D",100,F162))</f>
        <v>70.505977573999999</v>
      </c>
      <c r="J162" s="3">
        <f t="shared" si="2"/>
        <v>45328</v>
      </c>
    </row>
    <row r="163" spans="1:10" x14ac:dyDescent="0.2">
      <c r="A163" t="s">
        <v>221</v>
      </c>
      <c r="B163" t="s">
        <v>222</v>
      </c>
      <c r="C163" t="s">
        <v>895</v>
      </c>
      <c r="D163" t="s">
        <v>5</v>
      </c>
      <c r="E163">
        <v>1</v>
      </c>
      <c r="F163">
        <v>70.505977574013997</v>
      </c>
      <c r="G163" t="s">
        <v>652</v>
      </c>
      <c r="H163" s="3">
        <v>45328</v>
      </c>
      <c r="I163" s="4">
        <f>IF(G163="DA",IF(D163="D",IF(J163="-",100,VLOOKUP(A163,LJSE!$D$1:$E$200,2,FALSE)),VLOOKUP(A163,LJSE!$D$1:$E$200,2,FALSE)),IF(D163="D",100,F163))</f>
        <v>70.505977574013997</v>
      </c>
      <c r="J163" s="3">
        <f t="shared" si="2"/>
        <v>45328</v>
      </c>
    </row>
    <row r="164" spans="1:10" x14ac:dyDescent="0.2">
      <c r="A164" t="s">
        <v>223</v>
      </c>
      <c r="B164" t="s">
        <v>224</v>
      </c>
      <c r="C164" t="s">
        <v>896</v>
      </c>
      <c r="D164" t="s">
        <v>5</v>
      </c>
      <c r="E164">
        <v>1</v>
      </c>
      <c r="F164">
        <v>4.8313783058000004</v>
      </c>
      <c r="G164" t="s">
        <v>652</v>
      </c>
      <c r="H164" s="3">
        <v>45328</v>
      </c>
      <c r="I164" s="4">
        <f>IF(G164="DA",IF(D164="D",IF(J164="-",100,VLOOKUP(A164,LJSE!$D$1:$E$200,2,FALSE)),VLOOKUP(A164,LJSE!$D$1:$E$200,2,FALSE)),IF(D164="D",100,F164))</f>
        <v>4.8313783058000004</v>
      </c>
      <c r="J164" s="3">
        <f t="shared" si="2"/>
        <v>45328</v>
      </c>
    </row>
    <row r="165" spans="1:10" x14ac:dyDescent="0.2">
      <c r="A165" t="s">
        <v>225</v>
      </c>
      <c r="B165" t="s">
        <v>226</v>
      </c>
      <c r="C165" t="s">
        <v>897</v>
      </c>
      <c r="D165" t="s">
        <v>5</v>
      </c>
      <c r="E165">
        <v>1</v>
      </c>
      <c r="F165">
        <v>191.54597412385399</v>
      </c>
      <c r="G165" t="s">
        <v>652</v>
      </c>
      <c r="H165" s="3">
        <v>45328</v>
      </c>
      <c r="I165" s="4">
        <f>IF(G165="DA",IF(D165="D",IF(J165="-",100,VLOOKUP(A165,LJSE!$D$1:$E$200,2,FALSE)),VLOOKUP(A165,LJSE!$D$1:$E$200,2,FALSE)),IF(D165="D",100,F165))</f>
        <v>191.54597412385399</v>
      </c>
      <c r="J165" s="3">
        <f t="shared" si="2"/>
        <v>45328</v>
      </c>
    </row>
    <row r="166" spans="1:10" x14ac:dyDescent="0.2">
      <c r="A166" t="s">
        <v>227</v>
      </c>
      <c r="B166" t="s">
        <v>228</v>
      </c>
      <c r="C166" t="s">
        <v>898</v>
      </c>
      <c r="D166" t="s">
        <v>5</v>
      </c>
      <c r="E166">
        <v>1</v>
      </c>
      <c r="F166">
        <v>26.011759999999999</v>
      </c>
      <c r="G166" t="s">
        <v>652</v>
      </c>
      <c r="H166" s="3">
        <v>45328</v>
      </c>
      <c r="I166" s="4">
        <f>IF(G166="DA",IF(D166="D",IF(J166="-",100,VLOOKUP(A166,LJSE!$D$1:$E$200,2,FALSE)),VLOOKUP(A166,LJSE!$D$1:$E$200,2,FALSE)),IF(D166="D",100,F166))</f>
        <v>26.011759999999999</v>
      </c>
      <c r="J166" s="3">
        <f t="shared" si="2"/>
        <v>45328</v>
      </c>
    </row>
    <row r="167" spans="1:10" x14ac:dyDescent="0.2">
      <c r="A167" t="s">
        <v>229</v>
      </c>
      <c r="B167" t="s">
        <v>230</v>
      </c>
      <c r="C167" t="s">
        <v>899</v>
      </c>
      <c r="D167" t="s">
        <v>5</v>
      </c>
      <c r="E167">
        <v>1</v>
      </c>
      <c r="F167">
        <v>75.181778463500009</v>
      </c>
      <c r="G167" t="s">
        <v>652</v>
      </c>
      <c r="H167" s="3">
        <v>45328</v>
      </c>
      <c r="I167" s="4">
        <f>IF(G167="DA",IF(D167="D",IF(J167="-",100,VLOOKUP(A167,LJSE!$D$1:$E$200,2,FALSE)),VLOOKUP(A167,LJSE!$D$1:$E$200,2,FALSE)),IF(D167="D",100,F167))</f>
        <v>75.181778463500009</v>
      </c>
      <c r="J167" s="3">
        <f t="shared" si="2"/>
        <v>45328</v>
      </c>
    </row>
    <row r="168" spans="1:10" x14ac:dyDescent="0.2">
      <c r="A168" t="s">
        <v>231</v>
      </c>
      <c r="B168" t="s">
        <v>232</v>
      </c>
      <c r="C168" t="s">
        <v>900</v>
      </c>
      <c r="D168" t="s">
        <v>5</v>
      </c>
      <c r="E168">
        <v>1</v>
      </c>
      <c r="F168">
        <v>41.672222222199998</v>
      </c>
      <c r="G168" t="s">
        <v>652</v>
      </c>
      <c r="H168" s="3">
        <v>45328</v>
      </c>
      <c r="I168" s="4">
        <f>IF(G168="DA",IF(D168="D",IF(J168="-",100,VLOOKUP(A168,LJSE!$D$1:$E$200,2,FALSE)),VLOOKUP(A168,LJSE!$D$1:$E$200,2,FALSE)),IF(D168="D",100,F168))</f>
        <v>41.672222222199998</v>
      </c>
      <c r="J168" s="3">
        <f t="shared" si="2"/>
        <v>45328</v>
      </c>
    </row>
    <row r="169" spans="1:10" x14ac:dyDescent="0.2">
      <c r="A169" t="s">
        <v>233</v>
      </c>
      <c r="B169" t="s">
        <v>234</v>
      </c>
      <c r="C169" t="s">
        <v>901</v>
      </c>
      <c r="D169" t="s">
        <v>5</v>
      </c>
      <c r="E169">
        <v>1</v>
      </c>
      <c r="F169">
        <v>2.1070555466999998</v>
      </c>
      <c r="G169" t="s">
        <v>652</v>
      </c>
      <c r="H169" s="3">
        <v>45328</v>
      </c>
      <c r="I169" s="4">
        <f>IF(G169="DA",IF(D169="D",IF(J169="-",100,VLOOKUP(A169,LJSE!$D$1:$E$200,2,FALSE)),VLOOKUP(A169,LJSE!$D$1:$E$200,2,FALSE)),IF(D169="D",100,F169))</f>
        <v>2.1070555466999998</v>
      </c>
      <c r="J169" s="3">
        <f t="shared" si="2"/>
        <v>45328</v>
      </c>
    </row>
    <row r="170" spans="1:10" x14ac:dyDescent="0.2">
      <c r="A170" t="s">
        <v>1542</v>
      </c>
      <c r="B170" t="s">
        <v>1543</v>
      </c>
      <c r="C170" t="s">
        <v>1544</v>
      </c>
      <c r="D170" t="s">
        <v>1303</v>
      </c>
      <c r="E170">
        <v>1</v>
      </c>
      <c r="F170" t="s">
        <v>1621</v>
      </c>
      <c r="G170" t="s">
        <v>651</v>
      </c>
      <c r="H170" s="3">
        <v>45328</v>
      </c>
      <c r="I170" s="4">
        <f>IF(G170="DA",IF(D170="D",IF(J170="-",100,VLOOKUP(A170,LJSE!$D$1:$E$200,2,FALSE)),VLOOKUP(A170,LJSE!$D$1:$E$200,2,FALSE)),IF(D170="D",100,F170))</f>
        <v>100.96</v>
      </c>
      <c r="J170" s="3">
        <f t="shared" ca="1" si="2"/>
        <v>45328</v>
      </c>
    </row>
    <row r="171" spans="1:10" x14ac:dyDescent="0.2">
      <c r="A171" t="s">
        <v>1545</v>
      </c>
      <c r="B171" t="s">
        <v>1546</v>
      </c>
      <c r="C171" t="s">
        <v>1547</v>
      </c>
      <c r="D171" t="s">
        <v>1303</v>
      </c>
      <c r="E171">
        <v>1</v>
      </c>
      <c r="F171" t="s">
        <v>1621</v>
      </c>
      <c r="G171" t="s">
        <v>651</v>
      </c>
      <c r="H171" s="3">
        <v>45328</v>
      </c>
      <c r="I171" s="4">
        <f>IF(G171="DA",IF(D171="D",IF(J171="-",100,VLOOKUP(A171,LJSE!$D$1:$E$200,2,FALSE)),VLOOKUP(A171,LJSE!$D$1:$E$200,2,FALSE)),IF(D171="D",100,F171))</f>
        <v>12.57</v>
      </c>
      <c r="J171" s="3">
        <f t="shared" ca="1" si="2"/>
        <v>45328</v>
      </c>
    </row>
    <row r="172" spans="1:10" x14ac:dyDescent="0.2">
      <c r="A172" t="s">
        <v>1359</v>
      </c>
      <c r="B172" t="s">
        <v>1360</v>
      </c>
      <c r="C172" t="s">
        <v>1361</v>
      </c>
      <c r="D172" t="s">
        <v>1303</v>
      </c>
      <c r="E172">
        <v>1</v>
      </c>
      <c r="F172" t="s">
        <v>1621</v>
      </c>
      <c r="G172" t="s">
        <v>651</v>
      </c>
      <c r="H172" s="3">
        <v>45328</v>
      </c>
      <c r="I172" s="4">
        <f>IF(G172="DA",IF(D172="D",IF(J172="-",100,VLOOKUP(A172,LJSE!$D$1:$E$200,2,FALSE)),VLOOKUP(A172,LJSE!$D$1:$E$200,2,FALSE)),IF(D172="D",100,F172))</f>
        <v>21.02</v>
      </c>
      <c r="J172" s="3">
        <f t="shared" ca="1" si="2"/>
        <v>45328</v>
      </c>
    </row>
    <row r="173" spans="1:10" x14ac:dyDescent="0.2">
      <c r="A173" t="s">
        <v>1434</v>
      </c>
      <c r="B173" t="s">
        <v>1435</v>
      </c>
      <c r="C173" t="s">
        <v>1436</v>
      </c>
      <c r="D173" t="s">
        <v>10</v>
      </c>
      <c r="E173">
        <v>1000</v>
      </c>
      <c r="F173">
        <v>100</v>
      </c>
      <c r="G173" t="s">
        <v>652</v>
      </c>
      <c r="H173" s="3">
        <v>45328</v>
      </c>
      <c r="I173" s="4">
        <f>IF(G173="DA",IF(D173="D",IF(J173="-",100,VLOOKUP(A173,LJSE!$D$1:$E$200,2,FALSE)),VLOOKUP(A173,LJSE!$D$1:$E$200,2,FALSE)),IF(D173="D",100,F173))</f>
        <v>100</v>
      </c>
      <c r="J173" s="3" t="str">
        <f t="shared" si="2"/>
        <v/>
      </c>
    </row>
    <row r="174" spans="1:10" x14ac:dyDescent="0.2">
      <c r="A174" t="s">
        <v>1362</v>
      </c>
      <c r="B174" t="s">
        <v>1363</v>
      </c>
      <c r="C174" t="s">
        <v>1364</v>
      </c>
      <c r="D174" t="s">
        <v>1303</v>
      </c>
      <c r="E174">
        <v>1</v>
      </c>
      <c r="F174" t="s">
        <v>1621</v>
      </c>
      <c r="G174" t="s">
        <v>651</v>
      </c>
      <c r="H174" s="3">
        <v>45328</v>
      </c>
      <c r="I174" s="4">
        <f>IF(G174="DA",IF(D174="D",IF(J174="-",100,VLOOKUP(A174,LJSE!$D$1:$E$200,2,FALSE)),VLOOKUP(A174,LJSE!$D$1:$E$200,2,FALSE)),IF(D174="D",100,F174))</f>
        <v>24.54</v>
      </c>
      <c r="J174" s="3">
        <f t="shared" ca="1" si="2"/>
        <v>45328</v>
      </c>
    </row>
    <row r="175" spans="1:10" x14ac:dyDescent="0.2">
      <c r="A175" t="s">
        <v>235</v>
      </c>
      <c r="B175" t="s">
        <v>236</v>
      </c>
      <c r="C175" t="s">
        <v>902</v>
      </c>
      <c r="D175" t="s">
        <v>5</v>
      </c>
      <c r="E175">
        <v>1</v>
      </c>
      <c r="F175" t="s">
        <v>1621</v>
      </c>
      <c r="G175" t="s">
        <v>651</v>
      </c>
      <c r="H175" s="3">
        <v>45328</v>
      </c>
      <c r="I175" s="4">
        <f>IF(G175="DA",IF(D175="D",IF(J175="-",100,VLOOKUP(A175,LJSE!$D$1:$E$200,2,FALSE)),VLOOKUP(A175,LJSE!$D$1:$E$200,2,FALSE)),IF(D175="D",100,F175))</f>
        <v>1.45</v>
      </c>
      <c r="J175" s="3">
        <f t="shared" ca="1" si="2"/>
        <v>45328</v>
      </c>
    </row>
    <row r="176" spans="1:10" x14ac:dyDescent="0.2">
      <c r="A176" t="s">
        <v>237</v>
      </c>
      <c r="B176" t="s">
        <v>238</v>
      </c>
      <c r="C176" t="s">
        <v>903</v>
      </c>
      <c r="D176" t="s">
        <v>5</v>
      </c>
      <c r="E176">
        <v>1</v>
      </c>
      <c r="F176">
        <v>3.542509835732</v>
      </c>
      <c r="G176" t="s">
        <v>652</v>
      </c>
      <c r="H176" s="3">
        <v>45328</v>
      </c>
      <c r="I176" s="4">
        <f>IF(G176="DA",IF(D176="D",IF(J176="-",100,VLOOKUP(A176,LJSE!$D$1:$E$200,2,FALSE)),VLOOKUP(A176,LJSE!$D$1:$E$200,2,FALSE)),IF(D176="D",100,F176))</f>
        <v>3.542509835732</v>
      </c>
      <c r="J176" s="3">
        <f t="shared" si="2"/>
        <v>45328</v>
      </c>
    </row>
    <row r="177" spans="1:10" x14ac:dyDescent="0.2">
      <c r="A177" t="s">
        <v>239</v>
      </c>
      <c r="B177" t="s">
        <v>240</v>
      </c>
      <c r="C177" t="s">
        <v>904</v>
      </c>
      <c r="D177" t="s">
        <v>5</v>
      </c>
      <c r="E177">
        <v>1</v>
      </c>
      <c r="F177">
        <v>193.03731132830001</v>
      </c>
      <c r="G177" t="s">
        <v>652</v>
      </c>
      <c r="H177" s="3">
        <v>45328</v>
      </c>
      <c r="I177" s="4">
        <f>IF(G177="DA",IF(D177="D",IF(J177="-",100,VLOOKUP(A177,LJSE!$D$1:$E$200,2,FALSE)),VLOOKUP(A177,LJSE!$D$1:$E$200,2,FALSE)),IF(D177="D",100,F177))</f>
        <v>193.03731132830001</v>
      </c>
      <c r="J177" s="3">
        <f t="shared" si="2"/>
        <v>45328</v>
      </c>
    </row>
    <row r="178" spans="1:10" x14ac:dyDescent="0.2">
      <c r="A178" t="s">
        <v>241</v>
      </c>
      <c r="B178" t="s">
        <v>242</v>
      </c>
      <c r="C178" t="s">
        <v>905</v>
      </c>
      <c r="D178" t="s">
        <v>5</v>
      </c>
      <c r="E178">
        <v>1</v>
      </c>
      <c r="F178">
        <v>149.59955009289999</v>
      </c>
      <c r="G178" t="s">
        <v>652</v>
      </c>
      <c r="H178" s="3">
        <v>45328</v>
      </c>
      <c r="I178" s="4">
        <f>IF(G178="DA",IF(D178="D",IF(J178="-",100,VLOOKUP(A178,LJSE!$D$1:$E$200,2,FALSE)),VLOOKUP(A178,LJSE!$D$1:$E$200,2,FALSE)),IF(D178="D",100,F178))</f>
        <v>149.59955009289999</v>
      </c>
      <c r="J178" s="3">
        <f t="shared" si="2"/>
        <v>45328</v>
      </c>
    </row>
    <row r="179" spans="1:10" x14ac:dyDescent="0.2">
      <c r="A179" t="s">
        <v>243</v>
      </c>
      <c r="B179" t="s">
        <v>244</v>
      </c>
      <c r="C179" t="s">
        <v>906</v>
      </c>
      <c r="D179" t="s">
        <v>5</v>
      </c>
      <c r="E179">
        <v>1</v>
      </c>
      <c r="F179">
        <v>652.66819999999996</v>
      </c>
      <c r="G179" t="s">
        <v>652</v>
      </c>
      <c r="H179" s="3">
        <v>45328</v>
      </c>
      <c r="I179" s="4">
        <f>IF(G179="DA",IF(D179="D",IF(J179="-",100,VLOOKUP(A179,LJSE!$D$1:$E$200,2,FALSE)),VLOOKUP(A179,LJSE!$D$1:$E$200,2,FALSE)),IF(D179="D",100,F179))</f>
        <v>652.66819999999996</v>
      </c>
      <c r="J179" s="3">
        <f t="shared" si="2"/>
        <v>45328</v>
      </c>
    </row>
    <row r="180" spans="1:10" x14ac:dyDescent="0.2">
      <c r="A180" t="s">
        <v>245</v>
      </c>
      <c r="B180" t="s">
        <v>246</v>
      </c>
      <c r="C180" t="s">
        <v>907</v>
      </c>
      <c r="D180" t="s">
        <v>5</v>
      </c>
      <c r="E180">
        <v>1</v>
      </c>
      <c r="F180">
        <v>13.9484412066</v>
      </c>
      <c r="G180" t="s">
        <v>652</v>
      </c>
      <c r="H180" s="3">
        <v>45328</v>
      </c>
      <c r="I180" s="4">
        <f>IF(G180="DA",IF(D180="D",IF(J180="-",100,VLOOKUP(A180,LJSE!$D$1:$E$200,2,FALSE)),VLOOKUP(A180,LJSE!$D$1:$E$200,2,FALSE)),IF(D180="D",100,F180))</f>
        <v>13.9484412066</v>
      </c>
      <c r="J180" s="3">
        <f t="shared" si="2"/>
        <v>45328</v>
      </c>
    </row>
    <row r="181" spans="1:10" x14ac:dyDescent="0.2">
      <c r="A181" t="s">
        <v>247</v>
      </c>
      <c r="B181" t="s">
        <v>248</v>
      </c>
      <c r="C181" t="s">
        <v>908</v>
      </c>
      <c r="D181" t="s">
        <v>5</v>
      </c>
      <c r="E181">
        <v>1</v>
      </c>
      <c r="F181">
        <v>5.4591382833999997</v>
      </c>
      <c r="G181" t="s">
        <v>652</v>
      </c>
      <c r="H181" s="3">
        <v>45328</v>
      </c>
      <c r="I181" s="4">
        <f>IF(G181="DA",IF(D181="D",IF(J181="-",100,VLOOKUP(A181,LJSE!$D$1:$E$200,2,FALSE)),VLOOKUP(A181,LJSE!$D$1:$E$200,2,FALSE)),IF(D181="D",100,F181))</f>
        <v>5.4591382833999997</v>
      </c>
      <c r="J181" s="3">
        <f t="shared" si="2"/>
        <v>45328</v>
      </c>
    </row>
    <row r="182" spans="1:10" x14ac:dyDescent="0.2">
      <c r="A182" t="s">
        <v>249</v>
      </c>
      <c r="B182" t="s">
        <v>250</v>
      </c>
      <c r="C182" t="s">
        <v>909</v>
      </c>
      <c r="D182" t="s">
        <v>5</v>
      </c>
      <c r="E182">
        <v>1</v>
      </c>
      <c r="F182">
        <v>8.9265260909999995</v>
      </c>
      <c r="G182" t="s">
        <v>652</v>
      </c>
      <c r="H182" s="3">
        <v>45328</v>
      </c>
      <c r="I182" s="4">
        <f>IF(G182="DA",IF(D182="D",IF(J182="-",100,VLOOKUP(A182,LJSE!$D$1:$E$200,2,FALSE)),VLOOKUP(A182,LJSE!$D$1:$E$200,2,FALSE)),IF(D182="D",100,F182))</f>
        <v>8.9265260909999995</v>
      </c>
      <c r="J182" s="3">
        <f t="shared" si="2"/>
        <v>45328</v>
      </c>
    </row>
    <row r="183" spans="1:10" x14ac:dyDescent="0.2">
      <c r="A183" t="s">
        <v>251</v>
      </c>
      <c r="B183" t="s">
        <v>252</v>
      </c>
      <c r="C183" t="s">
        <v>910</v>
      </c>
      <c r="D183" t="s">
        <v>5</v>
      </c>
      <c r="E183">
        <v>1</v>
      </c>
      <c r="F183">
        <v>388.0651901759</v>
      </c>
      <c r="G183" t="s">
        <v>652</v>
      </c>
      <c r="H183" s="3">
        <v>45328</v>
      </c>
      <c r="I183" s="4">
        <f>IF(G183="DA",IF(D183="D",IF(J183="-",100,VLOOKUP(A183,LJSE!$D$1:$E$200,2,FALSE)),VLOOKUP(A183,LJSE!$D$1:$E$200,2,FALSE)),IF(D183="D",100,F183))</f>
        <v>388.0651901759</v>
      </c>
      <c r="J183" s="3">
        <f t="shared" si="2"/>
        <v>45328</v>
      </c>
    </row>
    <row r="184" spans="1:10" x14ac:dyDescent="0.2">
      <c r="A184" t="s">
        <v>1365</v>
      </c>
      <c r="B184" t="s">
        <v>1366</v>
      </c>
      <c r="C184" t="s">
        <v>1367</v>
      </c>
      <c r="D184" t="s">
        <v>5</v>
      </c>
      <c r="E184">
        <v>1</v>
      </c>
      <c r="F184">
        <v>10.9417802808</v>
      </c>
      <c r="G184" t="s">
        <v>652</v>
      </c>
      <c r="H184" s="3">
        <v>45328</v>
      </c>
      <c r="I184" s="4">
        <f>IF(G184="DA",IF(D184="D",IF(J184="-",100,VLOOKUP(A184,LJSE!$D$1:$E$200,2,FALSE)),VLOOKUP(A184,LJSE!$D$1:$E$200,2,FALSE)),IF(D184="D",100,F184))</f>
        <v>10.9417802808</v>
      </c>
      <c r="J184" s="3">
        <f t="shared" si="2"/>
        <v>45328</v>
      </c>
    </row>
    <row r="185" spans="1:10" x14ac:dyDescent="0.2">
      <c r="A185" t="s">
        <v>253</v>
      </c>
      <c r="B185" t="s">
        <v>254</v>
      </c>
      <c r="C185" t="s">
        <v>911</v>
      </c>
      <c r="D185" t="s">
        <v>5</v>
      </c>
      <c r="E185">
        <v>1</v>
      </c>
      <c r="F185">
        <v>79.238950340700001</v>
      </c>
      <c r="G185" t="s">
        <v>652</v>
      </c>
      <c r="H185" s="3">
        <v>45328</v>
      </c>
      <c r="I185" s="4">
        <f>IF(G185="DA",IF(D185="D",IF(J185="-",100,VLOOKUP(A185,LJSE!$D$1:$E$200,2,FALSE)),VLOOKUP(A185,LJSE!$D$1:$E$200,2,FALSE)),IF(D185="D",100,F185))</f>
        <v>79.238950340700001</v>
      </c>
      <c r="J185" s="3">
        <f t="shared" si="2"/>
        <v>45328</v>
      </c>
    </row>
    <row r="186" spans="1:10" x14ac:dyDescent="0.2">
      <c r="A186" t="s">
        <v>1322</v>
      </c>
      <c r="B186" t="s">
        <v>1323</v>
      </c>
      <c r="C186" t="s">
        <v>1324</v>
      </c>
      <c r="D186" t="s">
        <v>10</v>
      </c>
      <c r="E186">
        <v>100000</v>
      </c>
      <c r="F186" t="s">
        <v>1621</v>
      </c>
      <c r="G186" t="s">
        <v>651</v>
      </c>
      <c r="H186" s="3">
        <v>45328</v>
      </c>
      <c r="I186" s="4">
        <f>IF(G186="DA",IF(D186="D",IF(J186="-",100,VLOOKUP(A186,LJSE!$D$1:$E$200,2,FALSE)),VLOOKUP(A186,LJSE!$D$1:$E$200,2,FALSE)),IF(D186="D",100,F186))</f>
        <v>100</v>
      </c>
      <c r="J186" s="3" t="str">
        <f t="shared" si="2"/>
        <v>-</v>
      </c>
    </row>
    <row r="187" spans="1:10" x14ac:dyDescent="0.2">
      <c r="A187" t="s">
        <v>255</v>
      </c>
      <c r="B187" t="s">
        <v>256</v>
      </c>
      <c r="C187" t="s">
        <v>912</v>
      </c>
      <c r="D187" t="s">
        <v>5</v>
      </c>
      <c r="E187">
        <v>1</v>
      </c>
      <c r="F187">
        <v>65.302220634799994</v>
      </c>
      <c r="G187" t="s">
        <v>652</v>
      </c>
      <c r="H187" s="3">
        <v>45328</v>
      </c>
      <c r="I187" s="4">
        <f>IF(G187="DA",IF(D187="D",IF(J187="-",100,VLOOKUP(A187,LJSE!$D$1:$E$200,2,FALSE)),VLOOKUP(A187,LJSE!$D$1:$E$200,2,FALSE)),IF(D187="D",100,F187))</f>
        <v>65.302220634799994</v>
      </c>
      <c r="J187" s="3">
        <f t="shared" si="2"/>
        <v>45328</v>
      </c>
    </row>
    <row r="188" spans="1:10" x14ac:dyDescent="0.2">
      <c r="A188" t="s">
        <v>1325</v>
      </c>
      <c r="B188" t="s">
        <v>1326</v>
      </c>
      <c r="C188" t="s">
        <v>1327</v>
      </c>
      <c r="D188" t="s">
        <v>5</v>
      </c>
      <c r="E188">
        <v>1</v>
      </c>
      <c r="F188">
        <v>0.90266160508399995</v>
      </c>
      <c r="G188" t="s">
        <v>652</v>
      </c>
      <c r="H188" s="3">
        <v>45328</v>
      </c>
      <c r="I188" s="4">
        <f>IF(G188="DA",IF(D188="D",IF(J188="-",100,VLOOKUP(A188,LJSE!$D$1:$E$200,2,FALSE)),VLOOKUP(A188,LJSE!$D$1:$E$200,2,FALSE)),IF(D188="D",100,F188))</f>
        <v>0.90266160508399995</v>
      </c>
      <c r="J188" s="3">
        <f t="shared" si="2"/>
        <v>45328</v>
      </c>
    </row>
    <row r="189" spans="1:10" x14ac:dyDescent="0.2">
      <c r="A189" t="s">
        <v>715</v>
      </c>
      <c r="B189" t="s">
        <v>729</v>
      </c>
      <c r="C189" t="s">
        <v>913</v>
      </c>
      <c r="D189" t="s">
        <v>5</v>
      </c>
      <c r="E189">
        <v>1</v>
      </c>
      <c r="F189">
        <v>1.0683646122999999</v>
      </c>
      <c r="G189" t="s">
        <v>652</v>
      </c>
      <c r="H189" s="3">
        <v>45328</v>
      </c>
      <c r="I189" s="4">
        <f>IF(G189="DA",IF(D189="D",IF(J189="-",100,VLOOKUP(A189,LJSE!$D$1:$E$200,2,FALSE)),VLOOKUP(A189,LJSE!$D$1:$E$200,2,FALSE)),IF(D189="D",100,F189))</f>
        <v>1.0683646122999999</v>
      </c>
      <c r="J189" s="3">
        <f t="shared" si="2"/>
        <v>45328</v>
      </c>
    </row>
    <row r="190" spans="1:10" x14ac:dyDescent="0.2">
      <c r="A190" t="s">
        <v>1161</v>
      </c>
      <c r="B190" t="s">
        <v>1162</v>
      </c>
      <c r="C190" t="s">
        <v>1163</v>
      </c>
      <c r="D190" t="s">
        <v>10</v>
      </c>
      <c r="E190">
        <v>100000</v>
      </c>
      <c r="F190">
        <v>100</v>
      </c>
      <c r="G190" t="s">
        <v>652</v>
      </c>
      <c r="H190" s="3">
        <v>45328</v>
      </c>
      <c r="I190" s="4">
        <f>IF(G190="DA",IF(D190="D",IF(J190="-",100,VLOOKUP(A190,LJSE!$D$1:$E$200,2,FALSE)),VLOOKUP(A190,LJSE!$D$1:$E$200,2,FALSE)),IF(D190="D",100,F190))</f>
        <v>100</v>
      </c>
      <c r="J190" s="3" t="str">
        <f t="shared" si="2"/>
        <v/>
      </c>
    </row>
    <row r="191" spans="1:10" x14ac:dyDescent="0.2">
      <c r="A191" t="s">
        <v>914</v>
      </c>
      <c r="B191" t="s">
        <v>915</v>
      </c>
      <c r="C191" t="s">
        <v>916</v>
      </c>
      <c r="D191" t="s">
        <v>5</v>
      </c>
      <c r="E191">
        <v>1</v>
      </c>
      <c r="F191">
        <v>0</v>
      </c>
      <c r="G191" t="s">
        <v>652</v>
      </c>
      <c r="H191" s="3">
        <v>45328</v>
      </c>
      <c r="I191" s="4">
        <f>IF(G191="DA",IF(D191="D",IF(J191="-",100,VLOOKUP(A191,LJSE!$D$1:$E$200,2,FALSE)),VLOOKUP(A191,LJSE!$D$1:$E$200,2,FALSE)),IF(D191="D",100,F191))</f>
        <v>0</v>
      </c>
      <c r="J191" s="3">
        <f t="shared" si="2"/>
        <v>45328</v>
      </c>
    </row>
    <row r="192" spans="1:10" x14ac:dyDescent="0.2">
      <c r="A192" t="s">
        <v>257</v>
      </c>
      <c r="B192" t="s">
        <v>258</v>
      </c>
      <c r="C192" t="s">
        <v>917</v>
      </c>
      <c r="D192" t="s">
        <v>5</v>
      </c>
      <c r="E192">
        <v>1</v>
      </c>
      <c r="F192">
        <v>49.977341300299997</v>
      </c>
      <c r="G192" t="s">
        <v>652</v>
      </c>
      <c r="H192" s="3">
        <v>45328</v>
      </c>
      <c r="I192" s="4">
        <f>IF(G192="DA",IF(D192="D",IF(J192="-",100,VLOOKUP(A192,LJSE!$D$1:$E$200,2,FALSE)),VLOOKUP(A192,LJSE!$D$1:$E$200,2,FALSE)),IF(D192="D",100,F192))</f>
        <v>49.977341300299997</v>
      </c>
      <c r="J192" s="3">
        <f t="shared" si="2"/>
        <v>45328</v>
      </c>
    </row>
    <row r="193" spans="1:10" x14ac:dyDescent="0.2">
      <c r="A193" t="s">
        <v>259</v>
      </c>
      <c r="B193" t="s">
        <v>260</v>
      </c>
      <c r="C193" t="s">
        <v>918</v>
      </c>
      <c r="D193" t="s">
        <v>5</v>
      </c>
      <c r="E193">
        <v>1</v>
      </c>
      <c r="F193">
        <v>13.226792079200001</v>
      </c>
      <c r="G193" t="s">
        <v>652</v>
      </c>
      <c r="H193" s="3">
        <v>45328</v>
      </c>
      <c r="I193" s="4">
        <f>IF(G193="DA",IF(D193="D",IF(J193="-",100,VLOOKUP(A193,LJSE!$D$1:$E$200,2,FALSE)),VLOOKUP(A193,LJSE!$D$1:$E$200,2,FALSE)),IF(D193="D",100,F193))</f>
        <v>13.226792079200001</v>
      </c>
      <c r="J193" s="3">
        <f t="shared" si="2"/>
        <v>45328</v>
      </c>
    </row>
    <row r="194" spans="1:10" x14ac:dyDescent="0.2">
      <c r="A194" t="s">
        <v>261</v>
      </c>
      <c r="B194" t="s">
        <v>262</v>
      </c>
      <c r="C194" t="s">
        <v>919</v>
      </c>
      <c r="D194" t="s">
        <v>5</v>
      </c>
      <c r="E194">
        <v>1</v>
      </c>
      <c r="F194">
        <v>2598.7404326123101</v>
      </c>
      <c r="G194" t="s">
        <v>652</v>
      </c>
      <c r="H194" s="3">
        <v>45328</v>
      </c>
      <c r="I194" s="4">
        <f>IF(G194="DA",IF(D194="D",IF(J194="-",100,VLOOKUP(A194,LJSE!$D$1:$E$200,2,FALSE)),VLOOKUP(A194,LJSE!$D$1:$E$200,2,FALSE)),IF(D194="D",100,F194))</f>
        <v>2598.7404326123101</v>
      </c>
      <c r="J194" s="3">
        <f t="shared" si="2"/>
        <v>45328</v>
      </c>
    </row>
    <row r="195" spans="1:10" x14ac:dyDescent="0.2">
      <c r="A195" t="s">
        <v>263</v>
      </c>
      <c r="B195" t="s">
        <v>264</v>
      </c>
      <c r="C195" t="s">
        <v>920</v>
      </c>
      <c r="D195" t="s">
        <v>5</v>
      </c>
      <c r="E195">
        <v>1</v>
      </c>
      <c r="F195">
        <v>22.295147012194999</v>
      </c>
      <c r="G195" t="s">
        <v>652</v>
      </c>
      <c r="H195" s="3">
        <v>45328</v>
      </c>
      <c r="I195" s="4">
        <f>IF(G195="DA",IF(D195="D",IF(J195="-",100,VLOOKUP(A195,LJSE!$D$1:$E$200,2,FALSE)),VLOOKUP(A195,LJSE!$D$1:$E$200,2,FALSE)),IF(D195="D",100,F195))</f>
        <v>22.295147012194999</v>
      </c>
      <c r="J195" s="3">
        <f t="shared" ref="J195:J258" si="3">IF(G195="DA",IF(D195="D","-",$L$1),IF(D195="D","",H195))</f>
        <v>45328</v>
      </c>
    </row>
    <row r="196" spans="1:10" x14ac:dyDescent="0.2">
      <c r="A196" t="s">
        <v>265</v>
      </c>
      <c r="B196" t="s">
        <v>266</v>
      </c>
      <c r="C196" t="s">
        <v>921</v>
      </c>
      <c r="D196" t="s">
        <v>5</v>
      </c>
      <c r="E196">
        <v>1</v>
      </c>
      <c r="F196">
        <v>4.8582509367000002</v>
      </c>
      <c r="G196" t="s">
        <v>652</v>
      </c>
      <c r="H196" s="3">
        <v>45328</v>
      </c>
      <c r="I196" s="4">
        <f>IF(G196="DA",IF(D196="D",IF(J196="-",100,VLOOKUP(A196,LJSE!$D$1:$E$200,2,FALSE)),VLOOKUP(A196,LJSE!$D$1:$E$200,2,FALSE)),IF(D196="D",100,F196))</f>
        <v>4.8582509367000002</v>
      </c>
      <c r="J196" s="3">
        <f t="shared" si="3"/>
        <v>45328</v>
      </c>
    </row>
    <row r="197" spans="1:10" x14ac:dyDescent="0.2">
      <c r="A197" t="s">
        <v>267</v>
      </c>
      <c r="B197" t="s">
        <v>268</v>
      </c>
      <c r="C197" t="s">
        <v>922</v>
      </c>
      <c r="D197" t="s">
        <v>5</v>
      </c>
      <c r="E197">
        <v>4</v>
      </c>
      <c r="F197">
        <v>61.038525320464998</v>
      </c>
      <c r="G197" t="s">
        <v>652</v>
      </c>
      <c r="H197" s="3">
        <v>45328</v>
      </c>
      <c r="I197" s="4">
        <f>IF(G197="DA",IF(D197="D",IF(J197="-",100,VLOOKUP(A197,LJSE!$D$1:$E$200,2,FALSE)),VLOOKUP(A197,LJSE!$D$1:$E$200,2,FALSE)),IF(D197="D",100,F197))</f>
        <v>61.038525320464998</v>
      </c>
      <c r="J197" s="3">
        <f t="shared" si="3"/>
        <v>45328</v>
      </c>
    </row>
    <row r="198" spans="1:10" x14ac:dyDescent="0.2">
      <c r="A198" t="s">
        <v>269</v>
      </c>
      <c r="B198" t="s">
        <v>270</v>
      </c>
      <c r="C198" t="s">
        <v>923</v>
      </c>
      <c r="D198" t="s">
        <v>5</v>
      </c>
      <c r="E198">
        <v>1</v>
      </c>
      <c r="F198">
        <v>73.396000000000001</v>
      </c>
      <c r="G198" t="s">
        <v>652</v>
      </c>
      <c r="H198" s="3">
        <v>45328</v>
      </c>
      <c r="I198" s="4">
        <f>IF(G198="DA",IF(D198="D",IF(J198="-",100,VLOOKUP(A198,LJSE!$D$1:$E$200,2,FALSE)),VLOOKUP(A198,LJSE!$D$1:$E$200,2,FALSE)),IF(D198="D",100,F198))</f>
        <v>73.396000000000001</v>
      </c>
      <c r="J198" s="3">
        <f t="shared" si="3"/>
        <v>45328</v>
      </c>
    </row>
    <row r="199" spans="1:10" x14ac:dyDescent="0.2">
      <c r="A199" t="s">
        <v>271</v>
      </c>
      <c r="B199" t="s">
        <v>272</v>
      </c>
      <c r="C199" t="s">
        <v>924</v>
      </c>
      <c r="D199" t="s">
        <v>5</v>
      </c>
      <c r="E199">
        <v>1</v>
      </c>
      <c r="F199">
        <v>341.18512152850002</v>
      </c>
      <c r="G199" t="s">
        <v>652</v>
      </c>
      <c r="H199" s="3">
        <v>45328</v>
      </c>
      <c r="I199" s="4">
        <f>IF(G199="DA",IF(D199="D",IF(J199="-",100,VLOOKUP(A199,LJSE!$D$1:$E$200,2,FALSE)),VLOOKUP(A199,LJSE!$D$1:$E$200,2,FALSE)),IF(D199="D",100,F199))</f>
        <v>341.18512152850002</v>
      </c>
      <c r="J199" s="3">
        <f t="shared" si="3"/>
        <v>45328</v>
      </c>
    </row>
    <row r="200" spans="1:10" x14ac:dyDescent="0.2">
      <c r="A200" t="s">
        <v>273</v>
      </c>
      <c r="B200" t="s">
        <v>274</v>
      </c>
      <c r="C200" t="s">
        <v>925</v>
      </c>
      <c r="D200" t="s">
        <v>5</v>
      </c>
      <c r="E200">
        <v>1</v>
      </c>
      <c r="F200">
        <v>5.0735693068999996</v>
      </c>
      <c r="G200" t="s">
        <v>652</v>
      </c>
      <c r="H200" s="3">
        <v>45328</v>
      </c>
      <c r="I200" s="4">
        <f>IF(G200="DA",IF(D200="D",IF(J200="-",100,VLOOKUP(A200,LJSE!$D$1:$E$200,2,FALSE)),VLOOKUP(A200,LJSE!$D$1:$E$200,2,FALSE)),IF(D200="D",100,F200))</f>
        <v>5.0735693068999996</v>
      </c>
      <c r="J200" s="3">
        <f t="shared" si="3"/>
        <v>45328</v>
      </c>
    </row>
    <row r="201" spans="1:10" x14ac:dyDescent="0.2">
      <c r="A201" t="s">
        <v>716</v>
      </c>
      <c r="B201" t="s">
        <v>730</v>
      </c>
      <c r="C201" t="s">
        <v>926</v>
      </c>
      <c r="D201" t="s">
        <v>10</v>
      </c>
      <c r="E201">
        <v>4166.63</v>
      </c>
      <c r="F201">
        <v>100</v>
      </c>
      <c r="G201" t="s">
        <v>652</v>
      </c>
      <c r="H201" s="3">
        <v>45328</v>
      </c>
      <c r="I201" s="4">
        <f>IF(G201="DA",IF(D201="D",IF(J201="-",100,VLOOKUP(A201,LJSE!$D$1:$E$200,2,FALSE)),VLOOKUP(A201,LJSE!$D$1:$E$200,2,FALSE)),IF(D201="D",100,F201))</f>
        <v>100</v>
      </c>
      <c r="J201" s="3" t="str">
        <f t="shared" si="3"/>
        <v/>
      </c>
    </row>
    <row r="202" spans="1:10" x14ac:dyDescent="0.2">
      <c r="A202" t="s">
        <v>275</v>
      </c>
      <c r="B202" t="s">
        <v>276</v>
      </c>
      <c r="C202" t="s">
        <v>927</v>
      </c>
      <c r="D202" t="s">
        <v>5</v>
      </c>
      <c r="E202">
        <v>3.25</v>
      </c>
      <c r="F202">
        <v>3.25</v>
      </c>
      <c r="G202" t="s">
        <v>652</v>
      </c>
      <c r="H202" s="3">
        <v>45328</v>
      </c>
      <c r="I202" s="4">
        <f>IF(G202="DA",IF(D202="D",IF(J202="-",100,VLOOKUP(A202,LJSE!$D$1:$E$200,2,FALSE)),VLOOKUP(A202,LJSE!$D$1:$E$200,2,FALSE)),IF(D202="D",100,F202))</f>
        <v>3.25</v>
      </c>
      <c r="J202" s="3">
        <f t="shared" si="3"/>
        <v>45328</v>
      </c>
    </row>
    <row r="203" spans="1:10" x14ac:dyDescent="0.2">
      <c r="A203" t="s">
        <v>277</v>
      </c>
      <c r="B203" t="s">
        <v>278</v>
      </c>
      <c r="C203" t="s">
        <v>928</v>
      </c>
      <c r="D203" t="s">
        <v>5</v>
      </c>
      <c r="E203">
        <v>1</v>
      </c>
      <c r="F203">
        <v>12.101443552199999</v>
      </c>
      <c r="G203" t="s">
        <v>652</v>
      </c>
      <c r="H203" s="3">
        <v>45328</v>
      </c>
      <c r="I203" s="4">
        <f>IF(G203="DA",IF(D203="D",IF(J203="-",100,VLOOKUP(A203,LJSE!$D$1:$E$200,2,FALSE)),VLOOKUP(A203,LJSE!$D$1:$E$200,2,FALSE)),IF(D203="D",100,F203))</f>
        <v>12.101443552199999</v>
      </c>
      <c r="J203" s="3">
        <f t="shared" si="3"/>
        <v>45328</v>
      </c>
    </row>
    <row r="204" spans="1:10" x14ac:dyDescent="0.2">
      <c r="A204" t="s">
        <v>1164</v>
      </c>
      <c r="B204" t="s">
        <v>1165</v>
      </c>
      <c r="C204" t="s">
        <v>1187</v>
      </c>
      <c r="D204" t="s">
        <v>10</v>
      </c>
      <c r="E204">
        <v>100000</v>
      </c>
      <c r="F204">
        <v>100</v>
      </c>
      <c r="G204" t="s">
        <v>652</v>
      </c>
      <c r="H204" s="3">
        <v>45328</v>
      </c>
      <c r="I204" s="4">
        <f>IF(G204="DA",IF(D204="D",IF(J204="-",100,VLOOKUP(A204,LJSE!$D$1:$E$200,2,FALSE)),VLOOKUP(A204,LJSE!$D$1:$E$200,2,FALSE)),IF(D204="D",100,F204))</f>
        <v>100</v>
      </c>
      <c r="J204" s="3" t="str">
        <f t="shared" si="3"/>
        <v/>
      </c>
    </row>
    <row r="205" spans="1:10" x14ac:dyDescent="0.2">
      <c r="A205" t="s">
        <v>1328</v>
      </c>
      <c r="B205" t="s">
        <v>1329</v>
      </c>
      <c r="C205" t="s">
        <v>1330</v>
      </c>
      <c r="D205" t="s">
        <v>10</v>
      </c>
      <c r="E205">
        <v>100000</v>
      </c>
      <c r="F205">
        <v>100</v>
      </c>
      <c r="G205" t="s">
        <v>652</v>
      </c>
      <c r="H205" s="3">
        <v>45328</v>
      </c>
      <c r="I205" s="4">
        <f>IF(G205="DA",IF(D205="D",IF(J205="-",100,VLOOKUP(A205,LJSE!$D$1:$E$200,2,FALSE)),VLOOKUP(A205,LJSE!$D$1:$E$200,2,FALSE)),IF(D205="D",100,F205))</f>
        <v>100</v>
      </c>
      <c r="J205" s="3" t="str">
        <f t="shared" si="3"/>
        <v/>
      </c>
    </row>
    <row r="206" spans="1:10" x14ac:dyDescent="0.2">
      <c r="A206" t="s">
        <v>279</v>
      </c>
      <c r="B206" t="s">
        <v>280</v>
      </c>
      <c r="C206" t="s">
        <v>929</v>
      </c>
      <c r="D206" t="s">
        <v>5</v>
      </c>
      <c r="E206">
        <v>1</v>
      </c>
      <c r="F206">
        <v>99.77</v>
      </c>
      <c r="G206" t="s">
        <v>652</v>
      </c>
      <c r="H206" s="3">
        <v>45328</v>
      </c>
      <c r="I206" s="4">
        <f>IF(G206="DA",IF(D206="D",IF(J206="-",100,VLOOKUP(A206,LJSE!$D$1:$E$200,2,FALSE)),VLOOKUP(A206,LJSE!$D$1:$E$200,2,FALSE)),IF(D206="D",100,F206))</f>
        <v>99.77</v>
      </c>
      <c r="J206" s="3">
        <f t="shared" si="3"/>
        <v>45328</v>
      </c>
    </row>
    <row r="207" spans="1:10" x14ac:dyDescent="0.2">
      <c r="A207" t="s">
        <v>281</v>
      </c>
      <c r="B207" t="s">
        <v>282</v>
      </c>
      <c r="C207" t="s">
        <v>930</v>
      </c>
      <c r="D207" t="s">
        <v>5</v>
      </c>
      <c r="E207">
        <v>1</v>
      </c>
      <c r="F207">
        <v>39.509294499100001</v>
      </c>
      <c r="G207" t="s">
        <v>652</v>
      </c>
      <c r="H207" s="3">
        <v>45328</v>
      </c>
      <c r="I207" s="4">
        <f>IF(G207="DA",IF(D207="D",IF(J207="-",100,VLOOKUP(A207,LJSE!$D$1:$E$200,2,FALSE)),VLOOKUP(A207,LJSE!$D$1:$E$200,2,FALSE)),IF(D207="D",100,F207))</f>
        <v>39.509294499100001</v>
      </c>
      <c r="J207" s="3">
        <f t="shared" si="3"/>
        <v>45328</v>
      </c>
    </row>
    <row r="208" spans="1:10" x14ac:dyDescent="0.2">
      <c r="A208" t="s">
        <v>284</v>
      </c>
      <c r="B208" t="s">
        <v>285</v>
      </c>
      <c r="C208" t="s">
        <v>931</v>
      </c>
      <c r="D208" t="s">
        <v>10</v>
      </c>
      <c r="E208">
        <v>20</v>
      </c>
      <c r="F208" t="s">
        <v>1621</v>
      </c>
      <c r="G208" t="s">
        <v>651</v>
      </c>
      <c r="H208" s="3">
        <v>45328</v>
      </c>
      <c r="I208" s="4">
        <f>IF(G208="DA",IF(D208="D",IF(J208="-",100,VLOOKUP(A208,LJSE!$D$1:$E$200,2,FALSE)),VLOOKUP(A208,LJSE!$D$1:$E$200,2,FALSE)),IF(D208="D",100,F208))</f>
        <v>100</v>
      </c>
      <c r="J208" s="3" t="str">
        <f t="shared" si="3"/>
        <v>-</v>
      </c>
    </row>
    <row r="209" spans="1:10" x14ac:dyDescent="0.2">
      <c r="A209" t="s">
        <v>1437</v>
      </c>
      <c r="B209" t="s">
        <v>1438</v>
      </c>
      <c r="C209" t="s">
        <v>932</v>
      </c>
      <c r="D209" t="s">
        <v>5</v>
      </c>
      <c r="E209">
        <v>1</v>
      </c>
      <c r="F209">
        <v>46.606445369079999</v>
      </c>
      <c r="G209" t="s">
        <v>652</v>
      </c>
      <c r="H209" s="3">
        <v>45328</v>
      </c>
      <c r="I209" s="4">
        <f>IF(G209="DA",IF(D209="D",IF(J209="-",100,VLOOKUP(A209,LJSE!$D$1:$E$200,2,FALSE)),VLOOKUP(A209,LJSE!$D$1:$E$200,2,FALSE)),IF(D209="D",100,F209))</f>
        <v>46.606445369079999</v>
      </c>
      <c r="J209" s="3">
        <f t="shared" si="3"/>
        <v>45328</v>
      </c>
    </row>
    <row r="210" spans="1:10" x14ac:dyDescent="0.2">
      <c r="A210" t="s">
        <v>286</v>
      </c>
      <c r="B210" t="s">
        <v>287</v>
      </c>
      <c r="C210" t="s">
        <v>933</v>
      </c>
      <c r="D210" t="s">
        <v>5</v>
      </c>
      <c r="E210">
        <v>1</v>
      </c>
      <c r="F210">
        <v>23.722561390700001</v>
      </c>
      <c r="G210" t="s">
        <v>652</v>
      </c>
      <c r="H210" s="3">
        <v>45328</v>
      </c>
      <c r="I210" s="4">
        <f>IF(G210="DA",IF(D210="D",IF(J210="-",100,VLOOKUP(A210,LJSE!$D$1:$E$200,2,FALSE)),VLOOKUP(A210,LJSE!$D$1:$E$200,2,FALSE)),IF(D210="D",100,F210))</f>
        <v>23.722561390700001</v>
      </c>
      <c r="J210" s="3">
        <f t="shared" si="3"/>
        <v>45328</v>
      </c>
    </row>
    <row r="211" spans="1:10" x14ac:dyDescent="0.2">
      <c r="A211" t="s">
        <v>288</v>
      </c>
      <c r="B211" t="s">
        <v>289</v>
      </c>
      <c r="C211" t="s">
        <v>934</v>
      </c>
      <c r="D211" t="s">
        <v>5</v>
      </c>
      <c r="E211">
        <v>1</v>
      </c>
      <c r="F211">
        <v>2330.1237721021598</v>
      </c>
      <c r="G211" t="s">
        <v>652</v>
      </c>
      <c r="H211" s="3">
        <v>45328</v>
      </c>
      <c r="I211" s="4">
        <f>IF(G211="DA",IF(D211="D",IF(J211="-",100,VLOOKUP(A211,LJSE!$D$1:$E$200,2,FALSE)),VLOOKUP(A211,LJSE!$D$1:$E$200,2,FALSE)),IF(D211="D",100,F211))</f>
        <v>2330.1237721021598</v>
      </c>
      <c r="J211" s="3">
        <f t="shared" si="3"/>
        <v>45328</v>
      </c>
    </row>
    <row r="212" spans="1:10" x14ac:dyDescent="0.2">
      <c r="A212" t="s">
        <v>290</v>
      </c>
      <c r="B212" t="s">
        <v>291</v>
      </c>
      <c r="C212" t="s">
        <v>935</v>
      </c>
      <c r="D212" t="s">
        <v>5</v>
      </c>
      <c r="E212">
        <v>1000</v>
      </c>
      <c r="F212">
        <v>5.0335959299999997E-2</v>
      </c>
      <c r="G212" t="s">
        <v>652</v>
      </c>
      <c r="H212" s="3">
        <v>45328</v>
      </c>
      <c r="I212" s="4">
        <f>IF(G212="DA",IF(D212="D",IF(J212="-",100,VLOOKUP(A212,LJSE!$D$1:$E$200,2,FALSE)),VLOOKUP(A212,LJSE!$D$1:$E$200,2,FALSE)),IF(D212="D",100,F212))</f>
        <v>5.0335959299999997E-2</v>
      </c>
      <c r="J212" s="3">
        <f t="shared" si="3"/>
        <v>45328</v>
      </c>
    </row>
    <row r="213" spans="1:10" x14ac:dyDescent="0.2">
      <c r="A213" t="s">
        <v>292</v>
      </c>
      <c r="B213" t="s">
        <v>293</v>
      </c>
      <c r="C213" t="s">
        <v>936</v>
      </c>
      <c r="D213" t="s">
        <v>5</v>
      </c>
      <c r="E213">
        <v>1000</v>
      </c>
      <c r="F213">
        <v>5.0335959299999997E-2</v>
      </c>
      <c r="G213" t="s">
        <v>652</v>
      </c>
      <c r="H213" s="3">
        <v>45328</v>
      </c>
      <c r="I213" s="4">
        <f>IF(G213="DA",IF(D213="D",IF(J213="-",100,VLOOKUP(A213,LJSE!$D$1:$E$200,2,FALSE)),VLOOKUP(A213,LJSE!$D$1:$E$200,2,FALSE)),IF(D213="D",100,F213))</f>
        <v>5.0335959299999997E-2</v>
      </c>
      <c r="J213" s="3">
        <f t="shared" si="3"/>
        <v>45328</v>
      </c>
    </row>
    <row r="214" spans="1:10" x14ac:dyDescent="0.2">
      <c r="A214" t="s">
        <v>294</v>
      </c>
      <c r="B214" t="s">
        <v>295</v>
      </c>
      <c r="C214" t="s">
        <v>937</v>
      </c>
      <c r="D214" t="s">
        <v>5</v>
      </c>
      <c r="E214">
        <v>4</v>
      </c>
      <c r="F214">
        <v>42.641577852099999</v>
      </c>
      <c r="G214" t="s">
        <v>652</v>
      </c>
      <c r="H214" s="3">
        <v>45328</v>
      </c>
      <c r="I214" s="4">
        <f>IF(G214="DA",IF(D214="D",IF(J214="-",100,VLOOKUP(A214,LJSE!$D$1:$E$200,2,FALSE)),VLOOKUP(A214,LJSE!$D$1:$E$200,2,FALSE)),IF(D214="D",100,F214))</f>
        <v>42.641577852099999</v>
      </c>
      <c r="J214" s="3">
        <f t="shared" si="3"/>
        <v>45328</v>
      </c>
    </row>
    <row r="215" spans="1:10" x14ac:dyDescent="0.2">
      <c r="A215" t="s">
        <v>296</v>
      </c>
      <c r="B215" t="s">
        <v>297</v>
      </c>
      <c r="C215" t="s">
        <v>938</v>
      </c>
      <c r="D215" t="s">
        <v>5</v>
      </c>
      <c r="E215">
        <v>1</v>
      </c>
      <c r="F215">
        <v>7.3000033324000002</v>
      </c>
      <c r="G215" t="s">
        <v>652</v>
      </c>
      <c r="H215" s="3">
        <v>45328</v>
      </c>
      <c r="I215" s="4">
        <f>IF(G215="DA",IF(D215="D",IF(J215="-",100,VLOOKUP(A215,LJSE!$D$1:$E$200,2,FALSE)),VLOOKUP(A215,LJSE!$D$1:$E$200,2,FALSE)),IF(D215="D",100,F215))</f>
        <v>7.3000033324000002</v>
      </c>
      <c r="J215" s="3">
        <f t="shared" si="3"/>
        <v>45328</v>
      </c>
    </row>
    <row r="216" spans="1:10" x14ac:dyDescent="0.2">
      <c r="A216" t="s">
        <v>1548</v>
      </c>
      <c r="B216" t="s">
        <v>1549</v>
      </c>
      <c r="C216" t="s">
        <v>1550</v>
      </c>
      <c r="D216" t="s">
        <v>10</v>
      </c>
      <c r="E216">
        <v>1000</v>
      </c>
      <c r="F216">
        <v>1000</v>
      </c>
      <c r="G216" t="s">
        <v>652</v>
      </c>
      <c r="H216" s="3">
        <v>45328</v>
      </c>
      <c r="I216" s="4">
        <f>IF(G216="DA",IF(D216="D",IF(J216="-",100,VLOOKUP(A216,LJSE!$D$1:$E$200,2,FALSE)),VLOOKUP(A216,LJSE!$D$1:$E$200,2,FALSE)),IF(D216="D",100,F216))</f>
        <v>100</v>
      </c>
      <c r="J216" s="3" t="str">
        <f t="shared" si="3"/>
        <v/>
      </c>
    </row>
    <row r="217" spans="1:10" x14ac:dyDescent="0.2">
      <c r="A217" t="s">
        <v>298</v>
      </c>
      <c r="B217" t="s">
        <v>299</v>
      </c>
      <c r="C217" t="s">
        <v>939</v>
      </c>
      <c r="D217" t="s">
        <v>5</v>
      </c>
      <c r="E217">
        <v>1</v>
      </c>
      <c r="F217">
        <v>446.90767499999998</v>
      </c>
      <c r="G217" t="s">
        <v>652</v>
      </c>
      <c r="H217" s="3">
        <v>45328</v>
      </c>
      <c r="I217" s="4">
        <f>IF(G217="DA",IF(D217="D",IF(J217="-",100,VLOOKUP(A217,LJSE!$D$1:$E$200,2,FALSE)),VLOOKUP(A217,LJSE!$D$1:$E$200,2,FALSE)),IF(D217="D",100,F217))</f>
        <v>446.90767499999998</v>
      </c>
      <c r="J217" s="3">
        <f t="shared" si="3"/>
        <v>45328</v>
      </c>
    </row>
    <row r="218" spans="1:10" x14ac:dyDescent="0.2">
      <c r="A218" t="s">
        <v>300</v>
      </c>
      <c r="B218" t="s">
        <v>301</v>
      </c>
      <c r="C218" t="s">
        <v>940</v>
      </c>
      <c r="D218" t="s">
        <v>5</v>
      </c>
      <c r="E218">
        <v>1</v>
      </c>
      <c r="F218">
        <v>31.144546437500001</v>
      </c>
      <c r="G218" t="s">
        <v>652</v>
      </c>
      <c r="H218" s="3">
        <v>45328</v>
      </c>
      <c r="I218" s="4">
        <f>IF(G218="DA",IF(D218="D",IF(J218="-",100,VLOOKUP(A218,LJSE!$D$1:$E$200,2,FALSE)),VLOOKUP(A218,LJSE!$D$1:$E$200,2,FALSE)),IF(D218="D",100,F218))</f>
        <v>31.144546437500001</v>
      </c>
      <c r="J218" s="3">
        <f t="shared" si="3"/>
        <v>45328</v>
      </c>
    </row>
    <row r="219" spans="1:10" x14ac:dyDescent="0.2">
      <c r="A219" t="s">
        <v>302</v>
      </c>
      <c r="B219" t="s">
        <v>303</v>
      </c>
      <c r="C219" t="s">
        <v>941</v>
      </c>
      <c r="D219" t="s">
        <v>5</v>
      </c>
      <c r="E219">
        <v>1</v>
      </c>
      <c r="F219">
        <v>9.3004597397000008</v>
      </c>
      <c r="G219" t="s">
        <v>652</v>
      </c>
      <c r="H219" s="3">
        <v>45328</v>
      </c>
      <c r="I219" s="4">
        <f>IF(G219="DA",IF(D219="D",IF(J219="-",100,VLOOKUP(A219,LJSE!$D$1:$E$200,2,FALSE)),VLOOKUP(A219,LJSE!$D$1:$E$200,2,FALSE)),IF(D219="D",100,F219))</f>
        <v>9.3004597397000008</v>
      </c>
      <c r="J219" s="3">
        <f t="shared" si="3"/>
        <v>45328</v>
      </c>
    </row>
    <row r="220" spans="1:10" x14ac:dyDescent="0.2">
      <c r="A220" t="s">
        <v>304</v>
      </c>
      <c r="B220" t="s">
        <v>305</v>
      </c>
      <c r="C220" t="s">
        <v>942</v>
      </c>
      <c r="D220" t="s">
        <v>5</v>
      </c>
      <c r="E220">
        <v>1</v>
      </c>
      <c r="F220">
        <v>23.800962009999999</v>
      </c>
      <c r="G220" t="s">
        <v>652</v>
      </c>
      <c r="H220" s="3">
        <v>45328</v>
      </c>
      <c r="I220" s="4">
        <f>IF(G220="DA",IF(D220="D",IF(J220="-",100,VLOOKUP(A220,LJSE!$D$1:$E$200,2,FALSE)),VLOOKUP(A220,LJSE!$D$1:$E$200,2,FALSE)),IF(D220="D",100,F220))</f>
        <v>23.800962009999999</v>
      </c>
      <c r="J220" s="3">
        <f t="shared" si="3"/>
        <v>45328</v>
      </c>
    </row>
    <row r="221" spans="1:10" x14ac:dyDescent="0.2">
      <c r="A221" t="s">
        <v>306</v>
      </c>
      <c r="B221" t="s">
        <v>307</v>
      </c>
      <c r="C221" t="s">
        <v>943</v>
      </c>
      <c r="D221" t="s">
        <v>5</v>
      </c>
      <c r="E221">
        <v>1</v>
      </c>
      <c r="F221">
        <v>10.472314876584001</v>
      </c>
      <c r="G221" t="s">
        <v>652</v>
      </c>
      <c r="H221" s="3">
        <v>45328</v>
      </c>
      <c r="I221" s="4">
        <f>IF(G221="DA",IF(D221="D",IF(J221="-",100,VLOOKUP(A221,LJSE!$D$1:$E$200,2,FALSE)),VLOOKUP(A221,LJSE!$D$1:$E$200,2,FALSE)),IF(D221="D",100,F221))</f>
        <v>10.472314876584001</v>
      </c>
      <c r="J221" s="3">
        <f t="shared" si="3"/>
        <v>45328</v>
      </c>
    </row>
    <row r="222" spans="1:10" x14ac:dyDescent="0.2">
      <c r="A222" t="s">
        <v>308</v>
      </c>
      <c r="B222" t="s">
        <v>309</v>
      </c>
      <c r="C222" t="s">
        <v>944</v>
      </c>
      <c r="D222" t="s">
        <v>5</v>
      </c>
      <c r="E222">
        <v>1</v>
      </c>
      <c r="F222">
        <v>405.673</v>
      </c>
      <c r="G222" t="s">
        <v>652</v>
      </c>
      <c r="H222" s="3">
        <v>45328</v>
      </c>
      <c r="I222" s="4">
        <f>IF(G222="DA",IF(D222="D",IF(J222="-",100,VLOOKUP(A222,LJSE!$D$1:$E$200,2,FALSE)),VLOOKUP(A222,LJSE!$D$1:$E$200,2,FALSE)),IF(D222="D",100,F222))</f>
        <v>405.673</v>
      </c>
      <c r="J222" s="3">
        <f t="shared" si="3"/>
        <v>45328</v>
      </c>
    </row>
    <row r="223" spans="1:10" x14ac:dyDescent="0.2">
      <c r="A223" t="s">
        <v>310</v>
      </c>
      <c r="B223" t="s">
        <v>311</v>
      </c>
      <c r="C223" t="s">
        <v>945</v>
      </c>
      <c r="D223" t="s">
        <v>5</v>
      </c>
      <c r="E223">
        <v>1</v>
      </c>
      <c r="F223">
        <v>19.912370021200001</v>
      </c>
      <c r="G223" t="s">
        <v>652</v>
      </c>
      <c r="H223" s="3">
        <v>45328</v>
      </c>
      <c r="I223" s="4">
        <f>IF(G223="DA",IF(D223="D",IF(J223="-",100,VLOOKUP(A223,LJSE!$D$1:$E$200,2,FALSE)),VLOOKUP(A223,LJSE!$D$1:$E$200,2,FALSE)),IF(D223="D",100,F223))</f>
        <v>19.912370021200001</v>
      </c>
      <c r="J223" s="3">
        <f t="shared" si="3"/>
        <v>45328</v>
      </c>
    </row>
    <row r="224" spans="1:10" x14ac:dyDescent="0.2">
      <c r="A224" t="s">
        <v>312</v>
      </c>
      <c r="B224" t="s">
        <v>313</v>
      </c>
      <c r="C224" t="s">
        <v>946</v>
      </c>
      <c r="D224" t="s">
        <v>5</v>
      </c>
      <c r="E224">
        <v>1</v>
      </c>
      <c r="F224">
        <v>54.871810502400002</v>
      </c>
      <c r="G224" t="s">
        <v>652</v>
      </c>
      <c r="H224" s="3">
        <v>45328</v>
      </c>
      <c r="I224" s="4">
        <f>IF(G224="DA",IF(D224="D",IF(J224="-",100,VLOOKUP(A224,LJSE!$D$1:$E$200,2,FALSE)),VLOOKUP(A224,LJSE!$D$1:$E$200,2,FALSE)),IF(D224="D",100,F224))</f>
        <v>54.871810502400002</v>
      </c>
      <c r="J224" s="3">
        <f t="shared" si="3"/>
        <v>45328</v>
      </c>
    </row>
    <row r="225" spans="1:10" x14ac:dyDescent="0.2">
      <c r="A225" t="s">
        <v>314</v>
      </c>
      <c r="B225" t="s">
        <v>315</v>
      </c>
      <c r="C225" t="s">
        <v>947</v>
      </c>
      <c r="D225" t="s">
        <v>5</v>
      </c>
      <c r="E225">
        <v>1</v>
      </c>
      <c r="F225">
        <v>955.48790007799994</v>
      </c>
      <c r="G225" t="s">
        <v>652</v>
      </c>
      <c r="H225" s="3">
        <v>45328</v>
      </c>
      <c r="I225" s="4">
        <f>IF(G225="DA",IF(D225="D",IF(J225="-",100,VLOOKUP(A225,LJSE!$D$1:$E$200,2,FALSE)),VLOOKUP(A225,LJSE!$D$1:$E$200,2,FALSE)),IF(D225="D",100,F225))</f>
        <v>955.48790007799994</v>
      </c>
      <c r="J225" s="3">
        <f t="shared" si="3"/>
        <v>45328</v>
      </c>
    </row>
    <row r="226" spans="1:10" x14ac:dyDescent="0.2">
      <c r="A226" t="s">
        <v>316</v>
      </c>
      <c r="B226" t="s">
        <v>317</v>
      </c>
      <c r="C226" t="s">
        <v>948</v>
      </c>
      <c r="D226" t="s">
        <v>5</v>
      </c>
      <c r="E226">
        <v>1</v>
      </c>
      <c r="F226">
        <v>33.976200040099997</v>
      </c>
      <c r="G226" t="s">
        <v>652</v>
      </c>
      <c r="H226" s="3">
        <v>45328</v>
      </c>
      <c r="I226" s="4">
        <f>IF(G226="DA",IF(D226="D",IF(J226="-",100,VLOOKUP(A226,LJSE!$D$1:$E$200,2,FALSE)),VLOOKUP(A226,LJSE!$D$1:$E$200,2,FALSE)),IF(D226="D",100,F226))</f>
        <v>33.976200040099997</v>
      </c>
      <c r="J226" s="3">
        <f t="shared" si="3"/>
        <v>45328</v>
      </c>
    </row>
    <row r="227" spans="1:10" x14ac:dyDescent="0.2">
      <c r="A227" t="s">
        <v>318</v>
      </c>
      <c r="B227" t="s">
        <v>319</v>
      </c>
      <c r="C227" t="s">
        <v>949</v>
      </c>
      <c r="D227" t="s">
        <v>5</v>
      </c>
      <c r="E227">
        <v>1</v>
      </c>
      <c r="F227" t="s">
        <v>1621</v>
      </c>
      <c r="G227" t="s">
        <v>651</v>
      </c>
      <c r="H227" s="3">
        <v>45328</v>
      </c>
      <c r="I227" s="4">
        <f>IF(G227="DA",IF(D227="D",IF(J227="-",100,VLOOKUP(A227,LJSE!$D$1:$E$200,2,FALSE)),VLOOKUP(A227,LJSE!$D$1:$E$200,2,FALSE)),IF(D227="D",100,F227))</f>
        <v>117.5</v>
      </c>
      <c r="J227" s="3">
        <f t="shared" ca="1" si="3"/>
        <v>45328</v>
      </c>
    </row>
    <row r="228" spans="1:10" x14ac:dyDescent="0.2">
      <c r="A228" t="s">
        <v>320</v>
      </c>
      <c r="B228" t="s">
        <v>321</v>
      </c>
      <c r="C228" t="s">
        <v>950</v>
      </c>
      <c r="D228" t="s">
        <v>5</v>
      </c>
      <c r="E228">
        <v>1</v>
      </c>
      <c r="F228">
        <v>1293.2712600159</v>
      </c>
      <c r="G228" t="s">
        <v>652</v>
      </c>
      <c r="H228" s="3">
        <v>45328</v>
      </c>
      <c r="I228" s="4">
        <f>IF(G228="DA",IF(D228="D",IF(J228="-",100,VLOOKUP(A228,LJSE!$D$1:$E$200,2,FALSE)),VLOOKUP(A228,LJSE!$D$1:$E$200,2,FALSE)),IF(D228="D",100,F228))</f>
        <v>1293.2712600159</v>
      </c>
      <c r="J228" s="3">
        <f t="shared" si="3"/>
        <v>45328</v>
      </c>
    </row>
    <row r="229" spans="1:10" x14ac:dyDescent="0.2">
      <c r="A229" t="s">
        <v>322</v>
      </c>
      <c r="B229" t="s">
        <v>323</v>
      </c>
      <c r="C229" t="s">
        <v>951</v>
      </c>
      <c r="D229" t="s">
        <v>5</v>
      </c>
      <c r="E229">
        <v>1</v>
      </c>
      <c r="F229" t="s">
        <v>1621</v>
      </c>
      <c r="G229" t="s">
        <v>651</v>
      </c>
      <c r="H229" s="3">
        <v>45328</v>
      </c>
      <c r="I229" s="4">
        <f>IF(G229="DA",IF(D229="D",IF(J229="-",100,VLOOKUP(A229,LJSE!$D$1:$E$200,2,FALSE)),VLOOKUP(A229,LJSE!$D$1:$E$200,2,FALSE)),IF(D229="D",100,F229))</f>
        <v>0.2</v>
      </c>
      <c r="J229" s="3">
        <f t="shared" ca="1" si="3"/>
        <v>45328</v>
      </c>
    </row>
    <row r="230" spans="1:10" x14ac:dyDescent="0.2">
      <c r="A230" t="s">
        <v>324</v>
      </c>
      <c r="B230" t="s">
        <v>325</v>
      </c>
      <c r="C230" t="s">
        <v>952</v>
      </c>
      <c r="D230" t="s">
        <v>5</v>
      </c>
      <c r="E230">
        <v>1</v>
      </c>
      <c r="F230">
        <v>24.273421882634999</v>
      </c>
      <c r="G230" t="s">
        <v>652</v>
      </c>
      <c r="H230" s="3">
        <v>45328</v>
      </c>
      <c r="I230" s="4">
        <f>IF(G230="DA",IF(D230="D",IF(J230="-",100,VLOOKUP(A230,LJSE!$D$1:$E$200,2,FALSE)),VLOOKUP(A230,LJSE!$D$1:$E$200,2,FALSE)),IF(D230="D",100,F230))</f>
        <v>24.273421882634999</v>
      </c>
      <c r="J230" s="3">
        <f t="shared" si="3"/>
        <v>45328</v>
      </c>
    </row>
    <row r="231" spans="1:10" x14ac:dyDescent="0.2">
      <c r="A231" t="s">
        <v>326</v>
      </c>
      <c r="B231" t="s">
        <v>327</v>
      </c>
      <c r="C231" t="s">
        <v>953</v>
      </c>
      <c r="D231" t="s">
        <v>5</v>
      </c>
      <c r="E231">
        <v>1</v>
      </c>
      <c r="F231">
        <v>29.241231128700001</v>
      </c>
      <c r="G231" t="s">
        <v>652</v>
      </c>
      <c r="H231" s="3">
        <v>45328</v>
      </c>
      <c r="I231" s="4">
        <f>IF(G231="DA",IF(D231="D",IF(J231="-",100,VLOOKUP(A231,LJSE!$D$1:$E$200,2,FALSE)),VLOOKUP(A231,LJSE!$D$1:$E$200,2,FALSE)),IF(D231="D",100,F231))</f>
        <v>29.241231128700001</v>
      </c>
      <c r="J231" s="3">
        <f t="shared" si="3"/>
        <v>45328</v>
      </c>
    </row>
    <row r="232" spans="1:10" x14ac:dyDescent="0.2">
      <c r="A232" t="s">
        <v>328</v>
      </c>
      <c r="B232" t="s">
        <v>329</v>
      </c>
      <c r="C232" t="s">
        <v>954</v>
      </c>
      <c r="D232" t="s">
        <v>5</v>
      </c>
      <c r="E232">
        <v>1</v>
      </c>
      <c r="F232">
        <v>11.715455646300001</v>
      </c>
      <c r="G232" t="s">
        <v>652</v>
      </c>
      <c r="H232" s="3">
        <v>45328</v>
      </c>
      <c r="I232" s="4">
        <f>IF(G232="DA",IF(D232="D",IF(J232="-",100,VLOOKUP(A232,LJSE!$D$1:$E$200,2,FALSE)),VLOOKUP(A232,LJSE!$D$1:$E$200,2,FALSE)),IF(D232="D",100,F232))</f>
        <v>11.715455646300001</v>
      </c>
      <c r="J232" s="3">
        <f t="shared" si="3"/>
        <v>45328</v>
      </c>
    </row>
    <row r="233" spans="1:10" x14ac:dyDescent="0.2">
      <c r="A233" t="s">
        <v>330</v>
      </c>
      <c r="B233" t="s">
        <v>331</v>
      </c>
      <c r="C233" t="s">
        <v>955</v>
      </c>
      <c r="D233" t="s">
        <v>5</v>
      </c>
      <c r="E233">
        <v>1</v>
      </c>
      <c r="F233">
        <v>24.5923096159</v>
      </c>
      <c r="G233" t="s">
        <v>652</v>
      </c>
      <c r="H233" s="3">
        <v>45328</v>
      </c>
      <c r="I233" s="4">
        <f>IF(G233="DA",IF(D233="D",IF(J233="-",100,VLOOKUP(A233,LJSE!$D$1:$E$200,2,FALSE)),VLOOKUP(A233,LJSE!$D$1:$E$200,2,FALSE)),IF(D233="D",100,F233))</f>
        <v>24.5923096159</v>
      </c>
      <c r="J233" s="3">
        <f t="shared" si="3"/>
        <v>45328</v>
      </c>
    </row>
    <row r="234" spans="1:10" x14ac:dyDescent="0.2">
      <c r="A234" t="s">
        <v>1551</v>
      </c>
      <c r="B234" t="s">
        <v>1552</v>
      </c>
      <c r="C234" t="s">
        <v>1553</v>
      </c>
      <c r="D234" t="s">
        <v>5</v>
      </c>
      <c r="E234">
        <v>1</v>
      </c>
      <c r="F234">
        <v>38.4276476661</v>
      </c>
      <c r="G234" t="s">
        <v>652</v>
      </c>
      <c r="H234" s="3">
        <v>45328</v>
      </c>
      <c r="I234" s="4">
        <f>IF(G234="DA",IF(D234="D",IF(J234="-",100,VLOOKUP(A234,LJSE!$D$1:$E$200,2,FALSE)),VLOOKUP(A234,LJSE!$D$1:$E$200,2,FALSE)),IF(D234="D",100,F234))</f>
        <v>38.4276476661</v>
      </c>
      <c r="J234" s="3">
        <f t="shared" si="3"/>
        <v>45328</v>
      </c>
    </row>
    <row r="235" spans="1:10" x14ac:dyDescent="0.2">
      <c r="A235" t="s">
        <v>332</v>
      </c>
      <c r="B235" t="s">
        <v>333</v>
      </c>
      <c r="C235" t="s">
        <v>956</v>
      </c>
      <c r="D235" t="s">
        <v>5</v>
      </c>
      <c r="E235">
        <v>1</v>
      </c>
      <c r="F235">
        <v>23688.1528436019</v>
      </c>
      <c r="G235" t="s">
        <v>652</v>
      </c>
      <c r="H235" s="3">
        <v>45328</v>
      </c>
      <c r="I235" s="4">
        <f>IF(G235="DA",IF(D235="D",IF(J235="-",100,VLOOKUP(A235,LJSE!$D$1:$E$200,2,FALSE)),VLOOKUP(A235,LJSE!$D$1:$E$200,2,FALSE)),IF(D235="D",100,F235))</f>
        <v>23688.1528436019</v>
      </c>
      <c r="J235" s="3">
        <f t="shared" si="3"/>
        <v>45328</v>
      </c>
    </row>
    <row r="236" spans="1:10" x14ac:dyDescent="0.2">
      <c r="A236" t="s">
        <v>334</v>
      </c>
      <c r="B236" t="s">
        <v>335</v>
      </c>
      <c r="C236" t="s">
        <v>957</v>
      </c>
      <c r="D236" t="s">
        <v>5</v>
      </c>
      <c r="E236">
        <v>1000</v>
      </c>
      <c r="F236">
        <v>15.4208849704</v>
      </c>
      <c r="G236" t="s">
        <v>652</v>
      </c>
      <c r="H236" s="3">
        <v>45328</v>
      </c>
      <c r="I236" s="4">
        <f>IF(G236="DA",IF(D236="D",IF(J236="-",100,VLOOKUP(A236,LJSE!$D$1:$E$200,2,FALSE)),VLOOKUP(A236,LJSE!$D$1:$E$200,2,FALSE)),IF(D236="D",100,F236))</f>
        <v>15.4208849704</v>
      </c>
      <c r="J236" s="3">
        <f t="shared" si="3"/>
        <v>45328</v>
      </c>
    </row>
    <row r="237" spans="1:10" x14ac:dyDescent="0.2">
      <c r="A237" t="s">
        <v>1188</v>
      </c>
      <c r="B237" t="s">
        <v>1189</v>
      </c>
      <c r="C237" t="s">
        <v>1190</v>
      </c>
      <c r="D237" t="s">
        <v>5</v>
      </c>
      <c r="E237">
        <v>1</v>
      </c>
      <c r="F237">
        <v>1.9359200000000001</v>
      </c>
      <c r="G237" t="s">
        <v>652</v>
      </c>
      <c r="H237" s="3">
        <v>45328</v>
      </c>
      <c r="I237" s="4">
        <f>IF(G237="DA",IF(D237="D",IF(J237="-",100,VLOOKUP(A237,LJSE!$D$1:$E$200,2,FALSE)),VLOOKUP(A237,LJSE!$D$1:$E$200,2,FALSE)),IF(D237="D",100,F237))</f>
        <v>1.9359200000000001</v>
      </c>
      <c r="J237" s="3">
        <f t="shared" si="3"/>
        <v>45328</v>
      </c>
    </row>
    <row r="238" spans="1:10" x14ac:dyDescent="0.2">
      <c r="A238" t="s">
        <v>958</v>
      </c>
      <c r="B238" t="s">
        <v>959</v>
      </c>
      <c r="C238" t="s">
        <v>960</v>
      </c>
      <c r="D238" t="s">
        <v>5</v>
      </c>
      <c r="E238">
        <v>1</v>
      </c>
      <c r="F238">
        <v>188.64817007529999</v>
      </c>
      <c r="G238" t="s">
        <v>652</v>
      </c>
      <c r="H238" s="3">
        <v>45328</v>
      </c>
      <c r="I238" s="4">
        <f>IF(G238="DA",IF(D238="D",IF(J238="-",100,VLOOKUP(A238,LJSE!$D$1:$E$200,2,FALSE)),VLOOKUP(A238,LJSE!$D$1:$E$200,2,FALSE)),IF(D238="D",100,F238))</f>
        <v>188.64817007529999</v>
      </c>
      <c r="J238" s="3">
        <f t="shared" si="3"/>
        <v>45328</v>
      </c>
    </row>
    <row r="239" spans="1:10" x14ac:dyDescent="0.2">
      <c r="A239" t="s">
        <v>961</v>
      </c>
      <c r="B239" t="s">
        <v>962</v>
      </c>
      <c r="C239" t="s">
        <v>963</v>
      </c>
      <c r="D239" t="s">
        <v>5</v>
      </c>
      <c r="E239">
        <v>1</v>
      </c>
      <c r="F239">
        <v>0</v>
      </c>
      <c r="G239" t="s">
        <v>652</v>
      </c>
      <c r="H239" s="3">
        <v>45328</v>
      </c>
      <c r="I239" s="4">
        <f>IF(G239="DA",IF(D239="D",IF(J239="-",100,VLOOKUP(A239,LJSE!$D$1:$E$200,2,FALSE)),VLOOKUP(A239,LJSE!$D$1:$E$200,2,FALSE)),IF(D239="D",100,F239))</f>
        <v>0</v>
      </c>
      <c r="J239" s="3">
        <f t="shared" si="3"/>
        <v>45328</v>
      </c>
    </row>
    <row r="240" spans="1:10" x14ac:dyDescent="0.2">
      <c r="A240" t="s">
        <v>336</v>
      </c>
      <c r="B240" t="s">
        <v>337</v>
      </c>
      <c r="C240" t="s">
        <v>964</v>
      </c>
      <c r="D240" t="s">
        <v>5</v>
      </c>
      <c r="E240">
        <v>1</v>
      </c>
      <c r="F240" t="s">
        <v>1621</v>
      </c>
      <c r="G240" t="s">
        <v>651</v>
      </c>
      <c r="H240" s="3">
        <v>45328</v>
      </c>
      <c r="I240" s="4">
        <f>IF(G240="DA",IF(D240="D",IF(J240="-",100,VLOOKUP(A240,LJSE!$D$1:$E$200,2,FALSE)),VLOOKUP(A240,LJSE!$D$1:$E$200,2,FALSE)),IF(D240="D",100,F240))</f>
        <v>34.700000000000003</v>
      </c>
      <c r="J240" s="3">
        <f t="shared" ca="1" si="3"/>
        <v>45328</v>
      </c>
    </row>
    <row r="241" spans="1:10" x14ac:dyDescent="0.2">
      <c r="A241" t="s">
        <v>338</v>
      </c>
      <c r="B241" t="s">
        <v>339</v>
      </c>
      <c r="C241" t="s">
        <v>965</v>
      </c>
      <c r="D241" t="s">
        <v>5</v>
      </c>
      <c r="E241">
        <v>1</v>
      </c>
      <c r="F241">
        <v>6264.27</v>
      </c>
      <c r="G241" t="s">
        <v>652</v>
      </c>
      <c r="H241" s="3">
        <v>45328</v>
      </c>
      <c r="I241" s="4">
        <f>IF(G241="DA",IF(D241="D",IF(J241="-",100,VLOOKUP(A241,LJSE!$D$1:$E$200,2,FALSE)),VLOOKUP(A241,LJSE!$D$1:$E$200,2,FALSE)),IF(D241="D",100,F241))</f>
        <v>6264.27</v>
      </c>
      <c r="J241" s="3">
        <f t="shared" si="3"/>
        <v>45328</v>
      </c>
    </row>
    <row r="242" spans="1:10" x14ac:dyDescent="0.2">
      <c r="A242" t="s">
        <v>340</v>
      </c>
      <c r="B242" t="s">
        <v>341</v>
      </c>
      <c r="C242" t="s">
        <v>966</v>
      </c>
      <c r="D242" t="s">
        <v>5</v>
      </c>
      <c r="E242">
        <v>1</v>
      </c>
      <c r="F242">
        <v>275.3952784503</v>
      </c>
      <c r="G242" t="s">
        <v>652</v>
      </c>
      <c r="H242" s="3">
        <v>45328</v>
      </c>
      <c r="I242" s="4">
        <f>IF(G242="DA",IF(D242="D",IF(J242="-",100,VLOOKUP(A242,LJSE!$D$1:$E$200,2,FALSE)),VLOOKUP(A242,LJSE!$D$1:$E$200,2,FALSE)),IF(D242="D",100,F242))</f>
        <v>275.3952784503</v>
      </c>
      <c r="J242" s="3">
        <f t="shared" si="3"/>
        <v>45328</v>
      </c>
    </row>
    <row r="243" spans="1:10" x14ac:dyDescent="0.2">
      <c r="A243" t="s">
        <v>717</v>
      </c>
      <c r="B243" t="s">
        <v>731</v>
      </c>
      <c r="C243" t="s">
        <v>967</v>
      </c>
      <c r="D243" t="s">
        <v>5</v>
      </c>
      <c r="E243">
        <v>1</v>
      </c>
      <c r="F243">
        <v>1091.6105659784</v>
      </c>
      <c r="G243" t="s">
        <v>652</v>
      </c>
      <c r="H243" s="3">
        <v>45328</v>
      </c>
      <c r="I243" s="4">
        <f>IF(G243="DA",IF(D243="D",IF(J243="-",100,VLOOKUP(A243,LJSE!$D$1:$E$200,2,FALSE)),VLOOKUP(A243,LJSE!$D$1:$E$200,2,FALSE)),IF(D243="D",100,F243))</f>
        <v>1091.6105659784</v>
      </c>
      <c r="J243" s="3">
        <f t="shared" si="3"/>
        <v>45328</v>
      </c>
    </row>
    <row r="244" spans="1:10" x14ac:dyDescent="0.2">
      <c r="A244" t="s">
        <v>342</v>
      </c>
      <c r="B244" t="s">
        <v>343</v>
      </c>
      <c r="C244" t="s">
        <v>968</v>
      </c>
      <c r="D244" t="s">
        <v>5</v>
      </c>
      <c r="E244">
        <v>75</v>
      </c>
      <c r="F244">
        <v>88.083526019299995</v>
      </c>
      <c r="G244" t="s">
        <v>652</v>
      </c>
      <c r="H244" s="3">
        <v>45328</v>
      </c>
      <c r="I244" s="4">
        <f>IF(G244="DA",IF(D244="D",IF(J244="-",100,VLOOKUP(A244,LJSE!$D$1:$E$200,2,FALSE)),VLOOKUP(A244,LJSE!$D$1:$E$200,2,FALSE)),IF(D244="D",100,F244))</f>
        <v>88.083526019299995</v>
      </c>
      <c r="J244" s="3">
        <f t="shared" si="3"/>
        <v>45328</v>
      </c>
    </row>
    <row r="245" spans="1:10" x14ac:dyDescent="0.2">
      <c r="A245" t="s">
        <v>344</v>
      </c>
      <c r="B245" t="s">
        <v>345</v>
      </c>
      <c r="C245" t="s">
        <v>969</v>
      </c>
      <c r="D245" t="s">
        <v>5</v>
      </c>
      <c r="E245">
        <v>1</v>
      </c>
      <c r="F245">
        <v>284.13708939139997</v>
      </c>
      <c r="G245" t="s">
        <v>652</v>
      </c>
      <c r="H245" s="3">
        <v>45328</v>
      </c>
      <c r="I245" s="4">
        <f>IF(G245="DA",IF(D245="D",IF(J245="-",100,VLOOKUP(A245,LJSE!$D$1:$E$200,2,FALSE)),VLOOKUP(A245,LJSE!$D$1:$E$200,2,FALSE)),IF(D245="D",100,F245))</f>
        <v>284.13708939139997</v>
      </c>
      <c r="J245" s="3">
        <f t="shared" si="3"/>
        <v>45328</v>
      </c>
    </row>
    <row r="246" spans="1:10" x14ac:dyDescent="0.2">
      <c r="A246" t="s">
        <v>346</v>
      </c>
      <c r="B246" t="s">
        <v>347</v>
      </c>
      <c r="C246" t="s">
        <v>970</v>
      </c>
      <c r="D246" t="s">
        <v>5</v>
      </c>
      <c r="E246">
        <v>1</v>
      </c>
      <c r="F246">
        <v>284.137089391492</v>
      </c>
      <c r="G246" t="s">
        <v>652</v>
      </c>
      <c r="H246" s="3">
        <v>45328</v>
      </c>
      <c r="I246" s="4">
        <f>IF(G246="DA",IF(D246="D",IF(J246="-",100,VLOOKUP(A246,LJSE!$D$1:$E$200,2,FALSE)),VLOOKUP(A246,LJSE!$D$1:$E$200,2,FALSE)),IF(D246="D",100,F246))</f>
        <v>284.137089391492</v>
      </c>
      <c r="J246" s="3">
        <f t="shared" si="3"/>
        <v>45328</v>
      </c>
    </row>
    <row r="247" spans="1:10" x14ac:dyDescent="0.2">
      <c r="A247" t="s">
        <v>348</v>
      </c>
      <c r="B247" t="s">
        <v>349</v>
      </c>
      <c r="C247" t="s">
        <v>971</v>
      </c>
      <c r="D247" t="s">
        <v>5</v>
      </c>
      <c r="E247">
        <v>1</v>
      </c>
      <c r="F247">
        <v>284.137089391492</v>
      </c>
      <c r="G247" t="s">
        <v>652</v>
      </c>
      <c r="H247" s="3">
        <v>45328</v>
      </c>
      <c r="I247" s="4">
        <f>IF(G247="DA",IF(D247="D",IF(J247="-",100,VLOOKUP(A247,LJSE!$D$1:$E$200,2,FALSE)),VLOOKUP(A247,LJSE!$D$1:$E$200,2,FALSE)),IF(D247="D",100,F247))</f>
        <v>284.137089391492</v>
      </c>
      <c r="J247" s="3">
        <f t="shared" si="3"/>
        <v>45328</v>
      </c>
    </row>
    <row r="248" spans="1:10" x14ac:dyDescent="0.2">
      <c r="A248" t="s">
        <v>350</v>
      </c>
      <c r="B248" t="s">
        <v>351</v>
      </c>
      <c r="C248" t="s">
        <v>972</v>
      </c>
      <c r="D248" t="s">
        <v>5</v>
      </c>
      <c r="E248">
        <v>1</v>
      </c>
      <c r="F248">
        <v>73.649876381400006</v>
      </c>
      <c r="G248" t="s">
        <v>652</v>
      </c>
      <c r="H248" s="3">
        <v>45328</v>
      </c>
      <c r="I248" s="4">
        <f>IF(G248="DA",IF(D248="D",IF(J248="-",100,VLOOKUP(A248,LJSE!$D$1:$E$200,2,FALSE)),VLOOKUP(A248,LJSE!$D$1:$E$200,2,FALSE)),IF(D248="D",100,F248))</f>
        <v>73.649876381400006</v>
      </c>
      <c r="J248" s="3">
        <f t="shared" si="3"/>
        <v>45328</v>
      </c>
    </row>
    <row r="249" spans="1:10" x14ac:dyDescent="0.2">
      <c r="A249" t="s">
        <v>352</v>
      </c>
      <c r="B249" t="s">
        <v>353</v>
      </c>
      <c r="C249" t="s">
        <v>973</v>
      </c>
      <c r="D249" t="s">
        <v>5</v>
      </c>
      <c r="E249">
        <v>1</v>
      </c>
      <c r="F249">
        <v>62.021367779299993</v>
      </c>
      <c r="G249" t="s">
        <v>652</v>
      </c>
      <c r="H249" s="3">
        <v>45328</v>
      </c>
      <c r="I249" s="4">
        <f>IF(G249="DA",IF(D249="D",IF(J249="-",100,VLOOKUP(A249,LJSE!$D$1:$E$200,2,FALSE)),VLOOKUP(A249,LJSE!$D$1:$E$200,2,FALSE)),IF(D249="D",100,F249))</f>
        <v>62.021367779299993</v>
      </c>
      <c r="J249" s="3">
        <f t="shared" si="3"/>
        <v>45328</v>
      </c>
    </row>
    <row r="250" spans="1:10" x14ac:dyDescent="0.2">
      <c r="A250" t="s">
        <v>354</v>
      </c>
      <c r="B250" t="s">
        <v>355</v>
      </c>
      <c r="C250" t="s">
        <v>974</v>
      </c>
      <c r="D250" t="s">
        <v>5</v>
      </c>
      <c r="E250">
        <v>1</v>
      </c>
      <c r="F250">
        <v>794.22199762180003</v>
      </c>
      <c r="G250" t="s">
        <v>652</v>
      </c>
      <c r="H250" s="3">
        <v>45328</v>
      </c>
      <c r="I250" s="4">
        <f>IF(G250="DA",IF(D250="D",IF(J250="-",100,VLOOKUP(A250,LJSE!$D$1:$E$200,2,FALSE)),VLOOKUP(A250,LJSE!$D$1:$E$200,2,FALSE)),IF(D250="D",100,F250))</f>
        <v>794.22199762180003</v>
      </c>
      <c r="J250" s="3">
        <f t="shared" si="3"/>
        <v>45328</v>
      </c>
    </row>
    <row r="251" spans="1:10" x14ac:dyDescent="0.2">
      <c r="A251" t="s">
        <v>356</v>
      </c>
      <c r="B251" t="s">
        <v>357</v>
      </c>
      <c r="C251" t="s">
        <v>975</v>
      </c>
      <c r="D251" t="s">
        <v>5</v>
      </c>
      <c r="E251">
        <v>1</v>
      </c>
      <c r="F251">
        <v>10.72086264</v>
      </c>
      <c r="G251" t="s">
        <v>652</v>
      </c>
      <c r="H251" s="3">
        <v>45328</v>
      </c>
      <c r="I251" s="4">
        <f>IF(G251="DA",IF(D251="D",IF(J251="-",100,VLOOKUP(A251,LJSE!$D$1:$E$200,2,FALSE)),VLOOKUP(A251,LJSE!$D$1:$E$200,2,FALSE)),IF(D251="D",100,F251))</f>
        <v>10.72086264</v>
      </c>
      <c r="J251" s="3">
        <f t="shared" si="3"/>
        <v>45328</v>
      </c>
    </row>
    <row r="252" spans="1:10" x14ac:dyDescent="0.2">
      <c r="A252" t="s">
        <v>358</v>
      </c>
      <c r="B252" t="s">
        <v>359</v>
      </c>
      <c r="C252" t="s">
        <v>976</v>
      </c>
      <c r="D252" t="s">
        <v>5</v>
      </c>
      <c r="E252">
        <v>1</v>
      </c>
      <c r="F252">
        <v>7.4467518858000004</v>
      </c>
      <c r="G252" t="s">
        <v>652</v>
      </c>
      <c r="H252" s="3">
        <v>45328</v>
      </c>
      <c r="I252" s="4">
        <f>IF(G252="DA",IF(D252="D",IF(J252="-",100,VLOOKUP(A252,LJSE!$D$1:$E$200,2,FALSE)),VLOOKUP(A252,LJSE!$D$1:$E$200,2,FALSE)),IF(D252="D",100,F252))</f>
        <v>7.4467518858000004</v>
      </c>
      <c r="J252" s="3">
        <f t="shared" si="3"/>
        <v>45328</v>
      </c>
    </row>
    <row r="253" spans="1:10" x14ac:dyDescent="0.2">
      <c r="A253" t="s">
        <v>360</v>
      </c>
      <c r="B253" t="s">
        <v>361</v>
      </c>
      <c r="C253" t="s">
        <v>977</v>
      </c>
      <c r="D253" t="s">
        <v>5</v>
      </c>
      <c r="E253">
        <v>1</v>
      </c>
      <c r="F253">
        <v>20.3525859103</v>
      </c>
      <c r="G253" t="s">
        <v>652</v>
      </c>
      <c r="H253" s="3">
        <v>45328</v>
      </c>
      <c r="I253" s="4">
        <f>IF(G253="DA",IF(D253="D",IF(J253="-",100,VLOOKUP(A253,LJSE!$D$1:$E$200,2,FALSE)),VLOOKUP(A253,LJSE!$D$1:$E$200,2,FALSE)),IF(D253="D",100,F253))</f>
        <v>20.3525859103</v>
      </c>
      <c r="J253" s="3">
        <f t="shared" si="3"/>
        <v>45328</v>
      </c>
    </row>
    <row r="254" spans="1:10" x14ac:dyDescent="0.2">
      <c r="A254" t="s">
        <v>1439</v>
      </c>
      <c r="B254" t="s">
        <v>1440</v>
      </c>
      <c r="C254" t="s">
        <v>978</v>
      </c>
      <c r="D254" t="s">
        <v>5</v>
      </c>
      <c r="E254">
        <v>1</v>
      </c>
      <c r="F254">
        <v>1.520208966037</v>
      </c>
      <c r="G254" t="s">
        <v>652</v>
      </c>
      <c r="H254" s="3">
        <v>45328</v>
      </c>
      <c r="I254" s="4">
        <f>IF(G254="DA",IF(D254="D",IF(J254="-",100,VLOOKUP(A254,LJSE!$D$1:$E$200,2,FALSE)),VLOOKUP(A254,LJSE!$D$1:$E$200,2,FALSE)),IF(D254="D",100,F254))</f>
        <v>1.520208966037</v>
      </c>
      <c r="J254" s="3">
        <f t="shared" si="3"/>
        <v>45328</v>
      </c>
    </row>
    <row r="255" spans="1:10" x14ac:dyDescent="0.2">
      <c r="A255" t="s">
        <v>718</v>
      </c>
      <c r="B255" t="s">
        <v>732</v>
      </c>
      <c r="C255" t="s">
        <v>979</v>
      </c>
      <c r="D255" t="s">
        <v>5</v>
      </c>
      <c r="E255">
        <v>1</v>
      </c>
      <c r="F255">
        <v>252.18549999999999</v>
      </c>
      <c r="G255" t="s">
        <v>652</v>
      </c>
      <c r="H255" s="3">
        <v>45328</v>
      </c>
      <c r="I255" s="4">
        <f>IF(G255="DA",IF(D255="D",IF(J255="-",100,VLOOKUP(A255,LJSE!$D$1:$E$200,2,FALSE)),VLOOKUP(A255,LJSE!$D$1:$E$200,2,FALSE)),IF(D255="D",100,F255))</f>
        <v>252.18549999999999</v>
      </c>
      <c r="J255" s="3">
        <f t="shared" si="3"/>
        <v>45328</v>
      </c>
    </row>
    <row r="256" spans="1:10" x14ac:dyDescent="0.2">
      <c r="A256" t="s">
        <v>362</v>
      </c>
      <c r="B256" t="s">
        <v>363</v>
      </c>
      <c r="C256" t="s">
        <v>980</v>
      </c>
      <c r="D256" t="s">
        <v>5</v>
      </c>
      <c r="E256">
        <v>1</v>
      </c>
      <c r="F256">
        <v>463.9225757575</v>
      </c>
      <c r="G256" t="s">
        <v>652</v>
      </c>
      <c r="H256" s="3">
        <v>45328</v>
      </c>
      <c r="I256" s="4">
        <f>IF(G256="DA",IF(D256="D",IF(J256="-",100,VLOOKUP(A256,LJSE!$D$1:$E$200,2,FALSE)),VLOOKUP(A256,LJSE!$D$1:$E$200,2,FALSE)),IF(D256="D",100,F256))</f>
        <v>463.9225757575</v>
      </c>
      <c r="J256" s="3">
        <f t="shared" si="3"/>
        <v>45328</v>
      </c>
    </row>
    <row r="257" spans="1:10" x14ac:dyDescent="0.2">
      <c r="A257" t="s">
        <v>364</v>
      </c>
      <c r="B257" t="s">
        <v>365</v>
      </c>
      <c r="C257" t="s">
        <v>981</v>
      </c>
      <c r="D257" t="s">
        <v>5</v>
      </c>
      <c r="E257">
        <v>1</v>
      </c>
      <c r="F257">
        <v>1.944421024967</v>
      </c>
      <c r="G257" t="s">
        <v>652</v>
      </c>
      <c r="H257" s="3">
        <v>45328</v>
      </c>
      <c r="I257" s="4">
        <f>IF(G257="DA",IF(D257="D",IF(J257="-",100,VLOOKUP(A257,LJSE!$D$1:$E$200,2,FALSE)),VLOOKUP(A257,LJSE!$D$1:$E$200,2,FALSE)),IF(D257="D",100,F257))</f>
        <v>1.944421024967</v>
      </c>
      <c r="J257" s="3">
        <f t="shared" si="3"/>
        <v>45328</v>
      </c>
    </row>
    <row r="258" spans="1:10" x14ac:dyDescent="0.2">
      <c r="A258" t="s">
        <v>366</v>
      </c>
      <c r="B258" t="s">
        <v>367</v>
      </c>
      <c r="C258" t="s">
        <v>982</v>
      </c>
      <c r="D258" t="s">
        <v>5</v>
      </c>
      <c r="E258">
        <v>1</v>
      </c>
      <c r="F258">
        <v>231.132992364633</v>
      </c>
      <c r="G258" t="s">
        <v>652</v>
      </c>
      <c r="H258" s="3">
        <v>45328</v>
      </c>
      <c r="I258" s="4">
        <f>IF(G258="DA",IF(D258="D",IF(J258="-",100,VLOOKUP(A258,LJSE!$D$1:$E$200,2,FALSE)),VLOOKUP(A258,LJSE!$D$1:$E$200,2,FALSE)),IF(D258="D",100,F258))</f>
        <v>231.132992364633</v>
      </c>
      <c r="J258" s="3">
        <f t="shared" si="3"/>
        <v>45328</v>
      </c>
    </row>
    <row r="259" spans="1:10" x14ac:dyDescent="0.2">
      <c r="A259" t="s">
        <v>368</v>
      </c>
      <c r="B259" t="s">
        <v>369</v>
      </c>
      <c r="C259" t="s">
        <v>983</v>
      </c>
      <c r="D259" t="s">
        <v>5</v>
      </c>
      <c r="E259">
        <v>1</v>
      </c>
      <c r="F259">
        <v>0</v>
      </c>
      <c r="G259" t="s">
        <v>652</v>
      </c>
      <c r="H259" s="3">
        <v>45328</v>
      </c>
      <c r="I259" s="4">
        <f>IF(G259="DA",IF(D259="D",IF(J259="-",100,VLOOKUP(A259,LJSE!$D$1:$E$200,2,FALSE)),VLOOKUP(A259,LJSE!$D$1:$E$200,2,FALSE)),IF(D259="D",100,F259))</f>
        <v>0</v>
      </c>
      <c r="J259" s="3">
        <f t="shared" ref="J259:J322" si="4">IF(G259="DA",IF(D259="D","-",$L$1),IF(D259="D","",H259))</f>
        <v>45328</v>
      </c>
    </row>
    <row r="260" spans="1:10" x14ac:dyDescent="0.2">
      <c r="A260" t="s">
        <v>370</v>
      </c>
      <c r="B260" t="s">
        <v>371</v>
      </c>
      <c r="C260" t="s">
        <v>1191</v>
      </c>
      <c r="D260" t="s">
        <v>5</v>
      </c>
      <c r="E260">
        <v>1</v>
      </c>
      <c r="F260">
        <v>17.5604822592</v>
      </c>
      <c r="G260" t="s">
        <v>652</v>
      </c>
      <c r="H260" s="3">
        <v>45328</v>
      </c>
      <c r="I260" s="4">
        <f>IF(G260="DA",IF(D260="D",IF(J260="-",100,VLOOKUP(A260,LJSE!$D$1:$E$200,2,FALSE)),VLOOKUP(A260,LJSE!$D$1:$E$200,2,FALSE)),IF(D260="D",100,F260))</f>
        <v>17.5604822592</v>
      </c>
      <c r="J260" s="3">
        <f t="shared" si="4"/>
        <v>45328</v>
      </c>
    </row>
    <row r="261" spans="1:10" x14ac:dyDescent="0.2">
      <c r="A261" t="s">
        <v>984</v>
      </c>
      <c r="B261" t="s">
        <v>985</v>
      </c>
      <c r="C261" t="s">
        <v>986</v>
      </c>
      <c r="D261" t="s">
        <v>5</v>
      </c>
      <c r="E261">
        <v>1</v>
      </c>
      <c r="F261">
        <v>0</v>
      </c>
      <c r="G261" t="s">
        <v>652</v>
      </c>
      <c r="H261" s="3">
        <v>45328</v>
      </c>
      <c r="I261" s="4">
        <f>IF(G261="DA",IF(D261="D",IF(J261="-",100,VLOOKUP(A261,LJSE!$D$1:$E$200,2,FALSE)),VLOOKUP(A261,LJSE!$D$1:$E$200,2,FALSE)),IF(D261="D",100,F261))</f>
        <v>0</v>
      </c>
      <c r="J261" s="3">
        <f t="shared" si="4"/>
        <v>45328</v>
      </c>
    </row>
    <row r="262" spans="1:10" x14ac:dyDescent="0.2">
      <c r="A262" t="s">
        <v>372</v>
      </c>
      <c r="B262" t="s">
        <v>373</v>
      </c>
      <c r="C262" t="s">
        <v>987</v>
      </c>
      <c r="D262" t="s">
        <v>5</v>
      </c>
      <c r="E262">
        <v>1</v>
      </c>
      <c r="F262">
        <v>17.9311876654</v>
      </c>
      <c r="G262" t="s">
        <v>652</v>
      </c>
      <c r="H262" s="3">
        <v>45328</v>
      </c>
      <c r="I262" s="4">
        <f>IF(G262="DA",IF(D262="D",IF(J262="-",100,VLOOKUP(A262,LJSE!$D$1:$E$200,2,FALSE)),VLOOKUP(A262,LJSE!$D$1:$E$200,2,FALSE)),IF(D262="D",100,F262))</f>
        <v>17.9311876654</v>
      </c>
      <c r="J262" s="3">
        <f t="shared" si="4"/>
        <v>45328</v>
      </c>
    </row>
    <row r="263" spans="1:10" x14ac:dyDescent="0.2">
      <c r="A263" t="s">
        <v>374</v>
      </c>
      <c r="B263" t="s">
        <v>375</v>
      </c>
      <c r="C263" t="s">
        <v>988</v>
      </c>
      <c r="D263" t="s">
        <v>5</v>
      </c>
      <c r="E263">
        <v>42</v>
      </c>
      <c r="F263">
        <v>89.765693832598998</v>
      </c>
      <c r="G263" t="s">
        <v>652</v>
      </c>
      <c r="H263" s="3">
        <v>45328</v>
      </c>
      <c r="I263" s="4">
        <f>IF(G263="DA",IF(D263="D",IF(J263="-",100,VLOOKUP(A263,LJSE!$D$1:$E$200,2,FALSE)),VLOOKUP(A263,LJSE!$D$1:$E$200,2,FALSE)),IF(D263="D",100,F263))</f>
        <v>89.765693832598998</v>
      </c>
      <c r="J263" s="3">
        <f t="shared" si="4"/>
        <v>45328</v>
      </c>
    </row>
    <row r="264" spans="1:10" x14ac:dyDescent="0.2">
      <c r="A264" t="s">
        <v>376</v>
      </c>
      <c r="B264" t="s">
        <v>377</v>
      </c>
      <c r="C264" t="s">
        <v>989</v>
      </c>
      <c r="D264" t="s">
        <v>5</v>
      </c>
      <c r="E264">
        <v>1</v>
      </c>
      <c r="F264" t="s">
        <v>1621</v>
      </c>
      <c r="G264" t="s">
        <v>651</v>
      </c>
      <c r="H264" s="3">
        <v>45328</v>
      </c>
      <c r="I264" s="4">
        <f>IF(G264="DA",IF(D264="D",IF(J264="-",100,VLOOKUP(A264,LJSE!$D$1:$E$200,2,FALSE)),VLOOKUP(A264,LJSE!$D$1:$E$200,2,FALSE)),IF(D264="D",100,F264))</f>
        <v>39</v>
      </c>
      <c r="J264" s="3">
        <f t="shared" ca="1" si="4"/>
        <v>45328</v>
      </c>
    </row>
    <row r="265" spans="1:10" x14ac:dyDescent="0.2">
      <c r="A265" t="s">
        <v>378</v>
      </c>
      <c r="B265" t="s">
        <v>379</v>
      </c>
      <c r="C265" t="s">
        <v>990</v>
      </c>
      <c r="D265" t="s">
        <v>5</v>
      </c>
      <c r="E265">
        <v>1</v>
      </c>
      <c r="F265">
        <v>26.365415474500001</v>
      </c>
      <c r="G265" t="s">
        <v>652</v>
      </c>
      <c r="H265" s="3">
        <v>45328</v>
      </c>
      <c r="I265" s="4">
        <f>IF(G265="DA",IF(D265="D",IF(J265="-",100,VLOOKUP(A265,LJSE!$D$1:$E$200,2,FALSE)),VLOOKUP(A265,LJSE!$D$1:$E$200,2,FALSE)),IF(D265="D",100,F265))</f>
        <v>26.365415474500001</v>
      </c>
      <c r="J265" s="3">
        <f t="shared" si="4"/>
        <v>45328</v>
      </c>
    </row>
    <row r="266" spans="1:10" x14ac:dyDescent="0.2">
      <c r="A266" t="s">
        <v>380</v>
      </c>
      <c r="B266" t="s">
        <v>381</v>
      </c>
      <c r="C266" t="s">
        <v>991</v>
      </c>
      <c r="D266" t="s">
        <v>5</v>
      </c>
      <c r="E266">
        <v>1</v>
      </c>
      <c r="F266">
        <v>392.07</v>
      </c>
      <c r="G266" t="s">
        <v>652</v>
      </c>
      <c r="H266" s="3">
        <v>45328</v>
      </c>
      <c r="I266" s="4">
        <f>IF(G266="DA",IF(D266="D",IF(J266="-",100,VLOOKUP(A266,LJSE!$D$1:$E$200,2,FALSE)),VLOOKUP(A266,LJSE!$D$1:$E$200,2,FALSE)),IF(D266="D",100,F266))</f>
        <v>392.07</v>
      </c>
      <c r="J266" s="3">
        <f t="shared" si="4"/>
        <v>45328</v>
      </c>
    </row>
    <row r="267" spans="1:10" x14ac:dyDescent="0.2">
      <c r="A267" t="s">
        <v>382</v>
      </c>
      <c r="B267" t="s">
        <v>383</v>
      </c>
      <c r="C267" t="s">
        <v>992</v>
      </c>
      <c r="D267" t="s">
        <v>5</v>
      </c>
      <c r="E267">
        <v>1</v>
      </c>
      <c r="F267">
        <v>46.3373736888</v>
      </c>
      <c r="G267" t="s">
        <v>652</v>
      </c>
      <c r="H267" s="3">
        <v>45328</v>
      </c>
      <c r="I267" s="4">
        <f>IF(G267="DA",IF(D267="D",IF(J267="-",100,VLOOKUP(A267,LJSE!$D$1:$E$200,2,FALSE)),VLOOKUP(A267,LJSE!$D$1:$E$200,2,FALSE)),IF(D267="D",100,F267))</f>
        <v>46.3373736888</v>
      </c>
      <c r="J267" s="3">
        <f t="shared" si="4"/>
        <v>45328</v>
      </c>
    </row>
    <row r="268" spans="1:10" x14ac:dyDescent="0.2">
      <c r="A268" t="s">
        <v>384</v>
      </c>
      <c r="B268" t="s">
        <v>385</v>
      </c>
      <c r="C268" t="s">
        <v>993</v>
      </c>
      <c r="D268" t="s">
        <v>5</v>
      </c>
      <c r="E268">
        <v>1</v>
      </c>
      <c r="F268">
        <v>16.527700764199999</v>
      </c>
      <c r="G268" t="s">
        <v>652</v>
      </c>
      <c r="H268" s="3">
        <v>45328</v>
      </c>
      <c r="I268" s="4">
        <f>IF(G268="DA",IF(D268="D",IF(J268="-",100,VLOOKUP(A268,LJSE!$D$1:$E$200,2,FALSE)),VLOOKUP(A268,LJSE!$D$1:$E$200,2,FALSE)),IF(D268="D",100,F268))</f>
        <v>16.527700764199999</v>
      </c>
      <c r="J268" s="3">
        <f t="shared" si="4"/>
        <v>45328</v>
      </c>
    </row>
    <row r="269" spans="1:10" x14ac:dyDescent="0.2">
      <c r="A269" t="s">
        <v>719</v>
      </c>
      <c r="B269" t="s">
        <v>733</v>
      </c>
      <c r="C269" t="s">
        <v>994</v>
      </c>
      <c r="D269" t="s">
        <v>5</v>
      </c>
      <c r="E269">
        <v>1000</v>
      </c>
      <c r="F269">
        <v>43.5425067149</v>
      </c>
      <c r="G269" t="s">
        <v>652</v>
      </c>
      <c r="H269" s="3">
        <v>45328</v>
      </c>
      <c r="I269" s="4">
        <f>IF(G269="DA",IF(D269="D",IF(J269="-",100,VLOOKUP(A269,LJSE!$D$1:$E$200,2,FALSE)),VLOOKUP(A269,LJSE!$D$1:$E$200,2,FALSE)),IF(D269="D",100,F269))</f>
        <v>43.5425067149</v>
      </c>
      <c r="J269" s="3">
        <f t="shared" si="4"/>
        <v>45328</v>
      </c>
    </row>
    <row r="270" spans="1:10" x14ac:dyDescent="0.2">
      <c r="A270" t="s">
        <v>386</v>
      </c>
      <c r="B270" t="s">
        <v>387</v>
      </c>
      <c r="C270" t="s">
        <v>995</v>
      </c>
      <c r="D270" t="s">
        <v>5</v>
      </c>
      <c r="E270">
        <v>1</v>
      </c>
      <c r="F270">
        <v>32.798926748900001</v>
      </c>
      <c r="G270" t="s">
        <v>652</v>
      </c>
      <c r="H270" s="3">
        <v>45328</v>
      </c>
      <c r="I270" s="4">
        <f>IF(G270="DA",IF(D270="D",IF(J270="-",100,VLOOKUP(A270,LJSE!$D$1:$E$200,2,FALSE)),VLOOKUP(A270,LJSE!$D$1:$E$200,2,FALSE)),IF(D270="D",100,F270))</f>
        <v>32.798926748900001</v>
      </c>
      <c r="J270" s="3">
        <f t="shared" si="4"/>
        <v>45328</v>
      </c>
    </row>
    <row r="271" spans="1:10" x14ac:dyDescent="0.2">
      <c r="A271" t="s">
        <v>388</v>
      </c>
      <c r="B271" t="s">
        <v>389</v>
      </c>
      <c r="C271" t="s">
        <v>996</v>
      </c>
      <c r="D271" t="s">
        <v>5</v>
      </c>
      <c r="E271">
        <v>1</v>
      </c>
      <c r="F271">
        <v>451.94443708609299</v>
      </c>
      <c r="G271" t="s">
        <v>652</v>
      </c>
      <c r="H271" s="3">
        <v>45328</v>
      </c>
      <c r="I271" s="4">
        <f>IF(G271="DA",IF(D271="D",IF(J271="-",100,VLOOKUP(A271,LJSE!$D$1:$E$200,2,FALSE)),VLOOKUP(A271,LJSE!$D$1:$E$200,2,FALSE)),IF(D271="D",100,F271))</f>
        <v>451.94443708609299</v>
      </c>
      <c r="J271" s="3">
        <f t="shared" si="4"/>
        <v>45328</v>
      </c>
    </row>
    <row r="272" spans="1:10" x14ac:dyDescent="0.2">
      <c r="A272" t="s">
        <v>720</v>
      </c>
      <c r="B272" t="s">
        <v>734</v>
      </c>
      <c r="C272" t="s">
        <v>997</v>
      </c>
      <c r="D272" t="s">
        <v>10</v>
      </c>
      <c r="E272">
        <v>1000</v>
      </c>
      <c r="F272">
        <v>100</v>
      </c>
      <c r="G272" t="s">
        <v>652</v>
      </c>
      <c r="H272" s="3">
        <v>45328</v>
      </c>
      <c r="I272" s="4">
        <f>IF(G272="DA",IF(D272="D",IF(J272="-",100,VLOOKUP(A272,LJSE!$D$1:$E$200,2,FALSE)),VLOOKUP(A272,LJSE!$D$1:$E$200,2,FALSE)),IF(D272="D",100,F272))</f>
        <v>100</v>
      </c>
      <c r="J272" s="3" t="str">
        <f t="shared" si="4"/>
        <v/>
      </c>
    </row>
    <row r="273" spans="1:10" x14ac:dyDescent="0.2">
      <c r="A273" t="s">
        <v>390</v>
      </c>
      <c r="B273" t="s">
        <v>391</v>
      </c>
      <c r="C273" t="s">
        <v>998</v>
      </c>
      <c r="D273" t="s">
        <v>5</v>
      </c>
      <c r="E273">
        <v>1</v>
      </c>
      <c r="F273">
        <v>3.6106217012999999</v>
      </c>
      <c r="G273" t="s">
        <v>652</v>
      </c>
      <c r="H273" s="3">
        <v>45328</v>
      </c>
      <c r="I273" s="4">
        <f>IF(G273="DA",IF(D273="D",IF(J273="-",100,VLOOKUP(A273,LJSE!$D$1:$E$200,2,FALSE)),VLOOKUP(A273,LJSE!$D$1:$E$200,2,FALSE)),IF(D273="D",100,F273))</f>
        <v>3.6106217012999999</v>
      </c>
      <c r="J273" s="3">
        <f t="shared" si="4"/>
        <v>45328</v>
      </c>
    </row>
    <row r="274" spans="1:10" x14ac:dyDescent="0.2">
      <c r="A274" t="s">
        <v>392</v>
      </c>
      <c r="B274" t="s">
        <v>393</v>
      </c>
      <c r="C274" t="s">
        <v>999</v>
      </c>
      <c r="D274" t="s">
        <v>5</v>
      </c>
      <c r="E274">
        <v>1</v>
      </c>
      <c r="F274">
        <v>6.9183315489000003</v>
      </c>
      <c r="G274" t="s">
        <v>652</v>
      </c>
      <c r="H274" s="3">
        <v>45328</v>
      </c>
      <c r="I274" s="4">
        <f>IF(G274="DA",IF(D274="D",IF(J274="-",100,VLOOKUP(A274,LJSE!$D$1:$E$200,2,FALSE)),VLOOKUP(A274,LJSE!$D$1:$E$200,2,FALSE)),IF(D274="D",100,F274))</f>
        <v>6.9183315489000003</v>
      </c>
      <c r="J274" s="3">
        <f t="shared" si="4"/>
        <v>45328</v>
      </c>
    </row>
    <row r="275" spans="1:10" x14ac:dyDescent="0.2">
      <c r="A275" t="s">
        <v>394</v>
      </c>
      <c r="B275" t="s">
        <v>395</v>
      </c>
      <c r="C275" t="s">
        <v>1000</v>
      </c>
      <c r="D275" t="s">
        <v>5</v>
      </c>
      <c r="E275">
        <v>1</v>
      </c>
      <c r="F275">
        <v>29.234831399899999</v>
      </c>
      <c r="G275" t="s">
        <v>652</v>
      </c>
      <c r="H275" s="3">
        <v>45328</v>
      </c>
      <c r="I275" s="4">
        <f>IF(G275="DA",IF(D275="D",IF(J275="-",100,VLOOKUP(A275,LJSE!$D$1:$E$200,2,FALSE)),VLOOKUP(A275,LJSE!$D$1:$E$200,2,FALSE)),IF(D275="D",100,F275))</f>
        <v>29.234831399899999</v>
      </c>
      <c r="J275" s="3">
        <f t="shared" si="4"/>
        <v>45328</v>
      </c>
    </row>
    <row r="276" spans="1:10" x14ac:dyDescent="0.2">
      <c r="A276" t="s">
        <v>721</v>
      </c>
      <c r="B276" t="s">
        <v>735</v>
      </c>
      <c r="C276" t="s">
        <v>1001</v>
      </c>
      <c r="D276" t="s">
        <v>5</v>
      </c>
      <c r="E276">
        <v>1</v>
      </c>
      <c r="F276">
        <v>2162.9695652173</v>
      </c>
      <c r="G276" t="s">
        <v>652</v>
      </c>
      <c r="H276" s="3">
        <v>45328</v>
      </c>
      <c r="I276" s="4">
        <f>IF(G276="DA",IF(D276="D",IF(J276="-",100,VLOOKUP(A276,LJSE!$D$1:$E$200,2,FALSE)),VLOOKUP(A276,LJSE!$D$1:$E$200,2,FALSE)),IF(D276="D",100,F276))</f>
        <v>2162.9695652173</v>
      </c>
      <c r="J276" s="3">
        <f t="shared" si="4"/>
        <v>45328</v>
      </c>
    </row>
    <row r="277" spans="1:10" x14ac:dyDescent="0.2">
      <c r="A277" t="s">
        <v>396</v>
      </c>
      <c r="B277" t="s">
        <v>397</v>
      </c>
      <c r="C277" t="s">
        <v>1002</v>
      </c>
      <c r="D277" t="s">
        <v>5</v>
      </c>
      <c r="E277">
        <v>1</v>
      </c>
      <c r="F277">
        <v>70.319143308300013</v>
      </c>
      <c r="G277" t="s">
        <v>652</v>
      </c>
      <c r="H277" s="3">
        <v>45328</v>
      </c>
      <c r="I277" s="4">
        <f>IF(G277="DA",IF(D277="D",IF(J277="-",100,VLOOKUP(A277,LJSE!$D$1:$E$200,2,FALSE)),VLOOKUP(A277,LJSE!$D$1:$E$200,2,FALSE)),IF(D277="D",100,F277))</f>
        <v>70.319143308300013</v>
      </c>
      <c r="J277" s="3">
        <f t="shared" si="4"/>
        <v>45328</v>
      </c>
    </row>
    <row r="278" spans="1:10" x14ac:dyDescent="0.2">
      <c r="A278" t="s">
        <v>398</v>
      </c>
      <c r="B278" t="s">
        <v>399</v>
      </c>
      <c r="C278" t="s">
        <v>1003</v>
      </c>
      <c r="D278" t="s">
        <v>5</v>
      </c>
      <c r="E278">
        <v>1</v>
      </c>
      <c r="F278">
        <v>107.98096142430001</v>
      </c>
      <c r="G278" t="s">
        <v>652</v>
      </c>
      <c r="H278" s="3">
        <v>45328</v>
      </c>
      <c r="I278" s="4">
        <f>IF(G278="DA",IF(D278="D",IF(J278="-",100,VLOOKUP(A278,LJSE!$D$1:$E$200,2,FALSE)),VLOOKUP(A278,LJSE!$D$1:$E$200,2,FALSE)),IF(D278="D",100,F278))</f>
        <v>107.98096142430001</v>
      </c>
      <c r="J278" s="3">
        <f t="shared" si="4"/>
        <v>45328</v>
      </c>
    </row>
    <row r="279" spans="1:10" x14ac:dyDescent="0.2">
      <c r="A279" t="s">
        <v>1441</v>
      </c>
      <c r="B279" t="s">
        <v>1442</v>
      </c>
      <c r="C279" t="s">
        <v>1443</v>
      </c>
      <c r="D279" t="s">
        <v>5</v>
      </c>
      <c r="E279">
        <v>1</v>
      </c>
      <c r="F279">
        <v>1</v>
      </c>
      <c r="G279" t="s">
        <v>652</v>
      </c>
      <c r="H279" s="3">
        <v>45328</v>
      </c>
      <c r="I279" s="4">
        <f>IF(G279="DA",IF(D279="D",IF(J279="-",100,VLOOKUP(A279,LJSE!$D$1:$E$200,2,FALSE)),VLOOKUP(A279,LJSE!$D$1:$E$200,2,FALSE)),IF(D279="D",100,F279))</f>
        <v>1</v>
      </c>
      <c r="J279" s="3">
        <f t="shared" si="4"/>
        <v>45328</v>
      </c>
    </row>
    <row r="280" spans="1:10" x14ac:dyDescent="0.2">
      <c r="A280" t="s">
        <v>400</v>
      </c>
      <c r="B280" t="s">
        <v>401</v>
      </c>
      <c r="C280" t="s">
        <v>1004</v>
      </c>
      <c r="D280" t="s">
        <v>5</v>
      </c>
      <c r="E280">
        <v>1</v>
      </c>
      <c r="F280">
        <v>45.4074904398</v>
      </c>
      <c r="G280" t="s">
        <v>652</v>
      </c>
      <c r="H280" s="3">
        <v>45328</v>
      </c>
      <c r="I280" s="4">
        <f>IF(G280="DA",IF(D280="D",IF(J280="-",100,VLOOKUP(A280,LJSE!$D$1:$E$200,2,FALSE)),VLOOKUP(A280,LJSE!$D$1:$E$200,2,FALSE)),IF(D280="D",100,F280))</f>
        <v>45.4074904398</v>
      </c>
      <c r="J280" s="3">
        <f t="shared" si="4"/>
        <v>45328</v>
      </c>
    </row>
    <row r="281" spans="1:10" x14ac:dyDescent="0.2">
      <c r="A281" t="s">
        <v>402</v>
      </c>
      <c r="B281" t="s">
        <v>403</v>
      </c>
      <c r="C281" t="s">
        <v>1005</v>
      </c>
      <c r="D281" t="s">
        <v>5</v>
      </c>
      <c r="E281">
        <v>1</v>
      </c>
      <c r="F281">
        <v>79.579053281500009</v>
      </c>
      <c r="G281" t="s">
        <v>652</v>
      </c>
      <c r="H281" s="3">
        <v>45328</v>
      </c>
      <c r="I281" s="4">
        <f>IF(G281="DA",IF(D281="D",IF(J281="-",100,VLOOKUP(A281,LJSE!$D$1:$E$200,2,FALSE)),VLOOKUP(A281,LJSE!$D$1:$E$200,2,FALSE)),IF(D281="D",100,F281))</f>
        <v>79.579053281500009</v>
      </c>
      <c r="J281" s="3">
        <f t="shared" si="4"/>
        <v>45328</v>
      </c>
    </row>
    <row r="282" spans="1:10" x14ac:dyDescent="0.2">
      <c r="A282" t="s">
        <v>404</v>
      </c>
      <c r="B282" t="s">
        <v>405</v>
      </c>
      <c r="C282" t="s">
        <v>1006</v>
      </c>
      <c r="D282" t="s">
        <v>5</v>
      </c>
      <c r="E282">
        <v>1</v>
      </c>
      <c r="F282">
        <v>79.579053281500009</v>
      </c>
      <c r="G282" t="s">
        <v>652</v>
      </c>
      <c r="H282" s="3">
        <v>45328</v>
      </c>
      <c r="I282" s="4">
        <f>IF(G282="DA",IF(D282="D",IF(J282="-",100,VLOOKUP(A282,LJSE!$D$1:$E$200,2,FALSE)),VLOOKUP(A282,LJSE!$D$1:$E$200,2,FALSE)),IF(D282="D",100,F282))</f>
        <v>79.579053281500009</v>
      </c>
      <c r="J282" s="3">
        <f t="shared" si="4"/>
        <v>45328</v>
      </c>
    </row>
    <row r="283" spans="1:10" x14ac:dyDescent="0.2">
      <c r="A283" t="s">
        <v>406</v>
      </c>
      <c r="B283" t="s">
        <v>407</v>
      </c>
      <c r="C283" t="s">
        <v>1007</v>
      </c>
      <c r="D283" t="s">
        <v>5</v>
      </c>
      <c r="E283">
        <v>1</v>
      </c>
      <c r="F283" t="s">
        <v>1621</v>
      </c>
      <c r="G283" t="s">
        <v>651</v>
      </c>
      <c r="H283" s="3">
        <v>45328</v>
      </c>
      <c r="I283" s="4">
        <f>IF(G283="DA",IF(D283="D",IF(J283="-",100,VLOOKUP(A283,LJSE!$D$1:$E$200,2,FALSE)),VLOOKUP(A283,LJSE!$D$1:$E$200,2,FALSE)),IF(D283="D",100,F283))</f>
        <v>15</v>
      </c>
      <c r="J283" s="3">
        <f t="shared" ca="1" si="4"/>
        <v>45328</v>
      </c>
    </row>
    <row r="284" spans="1:10" x14ac:dyDescent="0.2">
      <c r="A284" t="s">
        <v>1192</v>
      </c>
      <c r="B284" t="s">
        <v>1193</v>
      </c>
      <c r="C284" t="s">
        <v>1194</v>
      </c>
      <c r="D284" t="s">
        <v>5</v>
      </c>
      <c r="E284">
        <v>1</v>
      </c>
      <c r="F284">
        <v>0.26504</v>
      </c>
      <c r="G284" t="s">
        <v>652</v>
      </c>
      <c r="H284" s="3">
        <v>45328</v>
      </c>
      <c r="I284" s="4">
        <f>IF(G284="DA",IF(D284="D",IF(J284="-",100,VLOOKUP(A284,LJSE!$D$1:$E$200,2,FALSE)),VLOOKUP(A284,LJSE!$D$1:$E$200,2,FALSE)),IF(D284="D",100,F284))</f>
        <v>0.26504</v>
      </c>
      <c r="J284" s="3">
        <f t="shared" si="4"/>
        <v>45328</v>
      </c>
    </row>
    <row r="285" spans="1:10" x14ac:dyDescent="0.2">
      <c r="A285" t="s">
        <v>408</v>
      </c>
      <c r="B285" t="s">
        <v>409</v>
      </c>
      <c r="C285" t="s">
        <v>1008</v>
      </c>
      <c r="D285" t="s">
        <v>5</v>
      </c>
      <c r="E285">
        <v>1</v>
      </c>
      <c r="F285">
        <v>2.1647496259999999</v>
      </c>
      <c r="G285" t="s">
        <v>652</v>
      </c>
      <c r="H285" s="3">
        <v>45328</v>
      </c>
      <c r="I285" s="4">
        <f>IF(G285="DA",IF(D285="D",IF(J285="-",100,VLOOKUP(A285,LJSE!$D$1:$E$200,2,FALSE)),VLOOKUP(A285,LJSE!$D$1:$E$200,2,FALSE)),IF(D285="D",100,F285))</f>
        <v>2.1647496259999999</v>
      </c>
      <c r="J285" s="3">
        <f t="shared" si="4"/>
        <v>45328</v>
      </c>
    </row>
    <row r="286" spans="1:10" x14ac:dyDescent="0.2">
      <c r="A286" t="s">
        <v>750</v>
      </c>
      <c r="B286" t="s">
        <v>751</v>
      </c>
      <c r="C286" t="s">
        <v>1195</v>
      </c>
      <c r="D286" t="s">
        <v>10</v>
      </c>
      <c r="E286">
        <v>100000</v>
      </c>
      <c r="F286" t="s">
        <v>1621</v>
      </c>
      <c r="G286" t="s">
        <v>651</v>
      </c>
      <c r="H286" s="3">
        <v>45328</v>
      </c>
      <c r="I286" s="4">
        <f>IF(G286="DA",IF(D286="D",IF(J286="-",100,VLOOKUP(A286,LJSE!$D$1:$E$200,2,FALSE)),VLOOKUP(A286,LJSE!$D$1:$E$200,2,FALSE)),IF(D286="D",100,F286))</f>
        <v>100</v>
      </c>
      <c r="J286" s="3" t="str">
        <f t="shared" si="4"/>
        <v>-</v>
      </c>
    </row>
    <row r="287" spans="1:10" x14ac:dyDescent="0.2">
      <c r="A287" t="s">
        <v>1380</v>
      </c>
      <c r="B287" t="s">
        <v>1381</v>
      </c>
      <c r="C287" t="s">
        <v>1382</v>
      </c>
      <c r="D287" t="s">
        <v>10</v>
      </c>
      <c r="E287">
        <v>200000</v>
      </c>
      <c r="F287">
        <v>200000</v>
      </c>
      <c r="G287" t="s">
        <v>652</v>
      </c>
      <c r="H287" s="3">
        <v>45328</v>
      </c>
      <c r="I287" s="4">
        <f>IF(G287="DA",IF(D287="D",IF(J287="-",100,VLOOKUP(A287,LJSE!$D$1:$E$200,2,FALSE)),VLOOKUP(A287,LJSE!$D$1:$E$200,2,FALSE)),IF(D287="D",100,F287))</f>
        <v>100</v>
      </c>
      <c r="J287" s="3" t="str">
        <f t="shared" si="4"/>
        <v/>
      </c>
    </row>
    <row r="288" spans="1:10" x14ac:dyDescent="0.2">
      <c r="A288" t="s">
        <v>722</v>
      </c>
      <c r="B288" t="s">
        <v>736</v>
      </c>
      <c r="C288" t="s">
        <v>1009</v>
      </c>
      <c r="D288" t="s">
        <v>5</v>
      </c>
      <c r="E288">
        <v>1</v>
      </c>
      <c r="F288" t="s">
        <v>1621</v>
      </c>
      <c r="G288" t="s">
        <v>651</v>
      </c>
      <c r="H288" s="3">
        <v>45328</v>
      </c>
      <c r="I288" s="4">
        <f>IF(G288="DA",IF(D288="D",IF(J288="-",100,VLOOKUP(A288,LJSE!$D$1:$E$200,2,FALSE)),VLOOKUP(A288,LJSE!$D$1:$E$200,2,FALSE)),IF(D288="D",100,F288))</f>
        <v>96</v>
      </c>
      <c r="J288" s="3">
        <f t="shared" ca="1" si="4"/>
        <v>45328</v>
      </c>
    </row>
    <row r="289" spans="1:10" x14ac:dyDescent="0.2">
      <c r="A289" t="s">
        <v>410</v>
      </c>
      <c r="B289" t="s">
        <v>411</v>
      </c>
      <c r="C289" t="s">
        <v>1010</v>
      </c>
      <c r="D289" t="s">
        <v>5</v>
      </c>
      <c r="E289">
        <v>1</v>
      </c>
      <c r="F289">
        <v>65.628500000000003</v>
      </c>
      <c r="G289" t="s">
        <v>652</v>
      </c>
      <c r="H289" s="3">
        <v>45328</v>
      </c>
      <c r="I289" s="4">
        <f>IF(G289="DA",IF(D289="D",IF(J289="-",100,VLOOKUP(A289,LJSE!$D$1:$E$200,2,FALSE)),VLOOKUP(A289,LJSE!$D$1:$E$200,2,FALSE)),IF(D289="D",100,F289))</f>
        <v>65.628500000000003</v>
      </c>
      <c r="J289" s="3">
        <f t="shared" si="4"/>
        <v>45328</v>
      </c>
    </row>
    <row r="290" spans="1:10" x14ac:dyDescent="0.2">
      <c r="A290" t="s">
        <v>412</v>
      </c>
      <c r="B290" t="s">
        <v>413</v>
      </c>
      <c r="C290" t="s">
        <v>1011</v>
      </c>
      <c r="D290" t="s">
        <v>5</v>
      </c>
      <c r="E290">
        <v>1</v>
      </c>
      <c r="F290">
        <v>0.98490900650000002</v>
      </c>
      <c r="G290" t="s">
        <v>652</v>
      </c>
      <c r="H290" s="3">
        <v>45328</v>
      </c>
      <c r="I290" s="4">
        <f>IF(G290="DA",IF(D290="D",IF(J290="-",100,VLOOKUP(A290,LJSE!$D$1:$E$200,2,FALSE)),VLOOKUP(A290,LJSE!$D$1:$E$200,2,FALSE)),IF(D290="D",100,F290))</f>
        <v>0.98490900650000002</v>
      </c>
      <c r="J290" s="3">
        <f t="shared" si="4"/>
        <v>45328</v>
      </c>
    </row>
    <row r="291" spans="1:10" x14ac:dyDescent="0.2">
      <c r="A291" t="s">
        <v>414</v>
      </c>
      <c r="B291" t="s">
        <v>415</v>
      </c>
      <c r="C291" t="s">
        <v>1012</v>
      </c>
      <c r="D291" t="s">
        <v>5</v>
      </c>
      <c r="E291">
        <v>1</v>
      </c>
      <c r="F291">
        <v>61.142102572799999</v>
      </c>
      <c r="G291" t="s">
        <v>652</v>
      </c>
      <c r="H291" s="3">
        <v>45328</v>
      </c>
      <c r="I291" s="4">
        <f>IF(G291="DA",IF(D291="D",IF(J291="-",100,VLOOKUP(A291,LJSE!$D$1:$E$200,2,FALSE)),VLOOKUP(A291,LJSE!$D$1:$E$200,2,FALSE)),IF(D291="D",100,F291))</f>
        <v>61.142102572799999</v>
      </c>
      <c r="J291" s="3">
        <f t="shared" si="4"/>
        <v>45328</v>
      </c>
    </row>
    <row r="292" spans="1:10" x14ac:dyDescent="0.2">
      <c r="A292" t="s">
        <v>416</v>
      </c>
      <c r="B292" t="s">
        <v>417</v>
      </c>
      <c r="C292" t="s">
        <v>1013</v>
      </c>
      <c r="D292" t="s">
        <v>5</v>
      </c>
      <c r="E292">
        <v>1</v>
      </c>
      <c r="F292">
        <v>356.4668919229</v>
      </c>
      <c r="G292" t="s">
        <v>652</v>
      </c>
      <c r="H292" s="3">
        <v>45328</v>
      </c>
      <c r="I292" s="4">
        <f>IF(G292="DA",IF(D292="D",IF(J292="-",100,VLOOKUP(A292,LJSE!$D$1:$E$200,2,FALSE)),VLOOKUP(A292,LJSE!$D$1:$E$200,2,FALSE)),IF(D292="D",100,F292))</f>
        <v>356.4668919229</v>
      </c>
      <c r="J292" s="3">
        <f t="shared" si="4"/>
        <v>45328</v>
      </c>
    </row>
    <row r="293" spans="1:10" x14ac:dyDescent="0.2">
      <c r="A293" t="s">
        <v>418</v>
      </c>
      <c r="B293" t="s">
        <v>419</v>
      </c>
      <c r="C293" t="s">
        <v>1014</v>
      </c>
      <c r="D293" t="s">
        <v>5</v>
      </c>
      <c r="E293">
        <v>1</v>
      </c>
      <c r="F293">
        <v>45.056621934200002</v>
      </c>
      <c r="G293" t="s">
        <v>652</v>
      </c>
      <c r="H293" s="3">
        <v>45328</v>
      </c>
      <c r="I293" s="4">
        <f>IF(G293="DA",IF(D293="D",IF(J293="-",100,VLOOKUP(A293,LJSE!$D$1:$E$200,2,FALSE)),VLOOKUP(A293,LJSE!$D$1:$E$200,2,FALSE)),IF(D293="D",100,F293))</f>
        <v>45.056621934200002</v>
      </c>
      <c r="J293" s="3">
        <f t="shared" si="4"/>
        <v>45328</v>
      </c>
    </row>
    <row r="294" spans="1:10" x14ac:dyDescent="0.2">
      <c r="A294" t="s">
        <v>1166</v>
      </c>
      <c r="B294" t="s">
        <v>1167</v>
      </c>
      <c r="C294" t="s">
        <v>1015</v>
      </c>
      <c r="D294" t="s">
        <v>5</v>
      </c>
      <c r="E294">
        <v>1</v>
      </c>
      <c r="F294">
        <v>20.0623504454</v>
      </c>
      <c r="G294" t="s">
        <v>652</v>
      </c>
      <c r="H294" s="3">
        <v>45328</v>
      </c>
      <c r="I294" s="4">
        <f>IF(G294="DA",IF(D294="D",IF(J294="-",100,VLOOKUP(A294,LJSE!$D$1:$E$200,2,FALSE)),VLOOKUP(A294,LJSE!$D$1:$E$200,2,FALSE)),IF(D294="D",100,F294))</f>
        <v>20.0623504454</v>
      </c>
      <c r="J294" s="3">
        <f t="shared" si="4"/>
        <v>45328</v>
      </c>
    </row>
    <row r="295" spans="1:10" x14ac:dyDescent="0.2">
      <c r="A295" t="s">
        <v>420</v>
      </c>
      <c r="B295" t="s">
        <v>421</v>
      </c>
      <c r="C295" t="s">
        <v>1016</v>
      </c>
      <c r="D295" t="s">
        <v>5</v>
      </c>
      <c r="E295">
        <v>1</v>
      </c>
      <c r="F295">
        <v>36.262984978200002</v>
      </c>
      <c r="G295" t="s">
        <v>652</v>
      </c>
      <c r="H295" s="3">
        <v>45328</v>
      </c>
      <c r="I295" s="4">
        <f>IF(G295="DA",IF(D295="D",IF(J295="-",100,VLOOKUP(A295,LJSE!$D$1:$E$200,2,FALSE)),VLOOKUP(A295,LJSE!$D$1:$E$200,2,FALSE)),IF(D295="D",100,F295))</f>
        <v>36.262984978200002</v>
      </c>
      <c r="J295" s="3">
        <f t="shared" si="4"/>
        <v>45328</v>
      </c>
    </row>
    <row r="296" spans="1:10" x14ac:dyDescent="0.2">
      <c r="A296" t="s">
        <v>1383</v>
      </c>
      <c r="B296" t="s">
        <v>1384</v>
      </c>
      <c r="C296" t="s">
        <v>1385</v>
      </c>
      <c r="D296" t="s">
        <v>10</v>
      </c>
      <c r="E296">
        <v>1000</v>
      </c>
      <c r="F296" t="s">
        <v>1621</v>
      </c>
      <c r="G296" t="s">
        <v>651</v>
      </c>
      <c r="H296" s="3">
        <v>45328</v>
      </c>
      <c r="I296" s="4">
        <f>IF(G296="DA",IF(D296="D",IF(J296="-",100,VLOOKUP(A296,LJSE!$D$1:$E$200,2,FALSE)),VLOOKUP(A296,LJSE!$D$1:$E$200,2,FALSE)),IF(D296="D",100,F296))</f>
        <v>100</v>
      </c>
      <c r="J296" s="3" t="str">
        <f t="shared" si="4"/>
        <v>-</v>
      </c>
    </row>
    <row r="297" spans="1:10" x14ac:dyDescent="0.2">
      <c r="A297" t="s">
        <v>1444</v>
      </c>
      <c r="B297" t="s">
        <v>1445</v>
      </c>
      <c r="C297" t="s">
        <v>1446</v>
      </c>
      <c r="D297" t="s">
        <v>10</v>
      </c>
      <c r="E297">
        <v>1000</v>
      </c>
      <c r="F297" t="s">
        <v>1621</v>
      </c>
      <c r="G297" t="s">
        <v>651</v>
      </c>
      <c r="H297" s="3">
        <v>45328</v>
      </c>
      <c r="I297" s="4">
        <f>IF(G297="DA",IF(D297="D",IF(J297="-",100,VLOOKUP(A297,LJSE!$D$1:$E$200,2,FALSE)),VLOOKUP(A297,LJSE!$D$1:$E$200,2,FALSE)),IF(D297="D",100,F297))</f>
        <v>100</v>
      </c>
      <c r="J297" s="3" t="str">
        <f t="shared" si="4"/>
        <v>-</v>
      </c>
    </row>
    <row r="298" spans="1:10" x14ac:dyDescent="0.2">
      <c r="A298" t="s">
        <v>1554</v>
      </c>
      <c r="B298" t="s">
        <v>1555</v>
      </c>
      <c r="C298" t="s">
        <v>1556</v>
      </c>
      <c r="D298" t="s">
        <v>10</v>
      </c>
      <c r="E298">
        <v>1000</v>
      </c>
      <c r="F298" t="s">
        <v>1621</v>
      </c>
      <c r="G298" t="s">
        <v>651</v>
      </c>
      <c r="H298" s="3">
        <v>45328</v>
      </c>
      <c r="I298" s="4">
        <f>IF(G298="DA",IF(D298="D",IF(J298="-",100,VLOOKUP(A298,LJSE!$D$1:$E$200,2,FALSE)),VLOOKUP(A298,LJSE!$D$1:$E$200,2,FALSE)),IF(D298="D",100,F298))</f>
        <v>100</v>
      </c>
      <c r="J298" s="3" t="str">
        <f t="shared" si="4"/>
        <v>-</v>
      </c>
    </row>
    <row r="299" spans="1:10" x14ac:dyDescent="0.2">
      <c r="A299" t="s">
        <v>422</v>
      </c>
      <c r="B299" t="s">
        <v>423</v>
      </c>
      <c r="C299" t="s">
        <v>1017</v>
      </c>
      <c r="D299" t="s">
        <v>5</v>
      </c>
      <c r="E299">
        <v>1</v>
      </c>
      <c r="F299">
        <v>9.2168097296999996</v>
      </c>
      <c r="G299" t="s">
        <v>652</v>
      </c>
      <c r="H299" s="3">
        <v>45328</v>
      </c>
      <c r="I299" s="4">
        <f>IF(G299="DA",IF(D299="D",IF(J299="-",100,VLOOKUP(A299,LJSE!$D$1:$E$200,2,FALSE)),VLOOKUP(A299,LJSE!$D$1:$E$200,2,FALSE)),IF(D299="D",100,F299))</f>
        <v>9.2168097296999996</v>
      </c>
      <c r="J299" s="3">
        <f t="shared" si="4"/>
        <v>45328</v>
      </c>
    </row>
    <row r="300" spans="1:10" x14ac:dyDescent="0.2">
      <c r="A300" t="s">
        <v>424</v>
      </c>
      <c r="B300" t="s">
        <v>425</v>
      </c>
      <c r="C300" t="s">
        <v>1018</v>
      </c>
      <c r="D300" t="s">
        <v>5</v>
      </c>
      <c r="E300">
        <v>1</v>
      </c>
      <c r="F300">
        <v>270.15261434620004</v>
      </c>
      <c r="G300" t="s">
        <v>652</v>
      </c>
      <c r="H300" s="3">
        <v>45328</v>
      </c>
      <c r="I300" s="4">
        <f>IF(G300="DA",IF(D300="D",IF(J300="-",100,VLOOKUP(A300,LJSE!$D$1:$E$200,2,FALSE)),VLOOKUP(A300,LJSE!$D$1:$E$200,2,FALSE)),IF(D300="D",100,F300))</f>
        <v>270.15261434620004</v>
      </c>
      <c r="J300" s="3">
        <f t="shared" si="4"/>
        <v>45328</v>
      </c>
    </row>
    <row r="301" spans="1:10" x14ac:dyDescent="0.2">
      <c r="A301" t="s">
        <v>426</v>
      </c>
      <c r="B301" t="s">
        <v>427</v>
      </c>
      <c r="C301" t="s">
        <v>1019</v>
      </c>
      <c r="D301" t="s">
        <v>5</v>
      </c>
      <c r="E301">
        <v>1</v>
      </c>
      <c r="F301">
        <v>0.17258948499999999</v>
      </c>
      <c r="G301" t="s">
        <v>652</v>
      </c>
      <c r="H301" s="3">
        <v>45328</v>
      </c>
      <c r="I301" s="4">
        <f>IF(G301="DA",IF(D301="D",IF(J301="-",100,VLOOKUP(A301,LJSE!$D$1:$E$200,2,FALSE)),VLOOKUP(A301,LJSE!$D$1:$E$200,2,FALSE)),IF(D301="D",100,F301))</f>
        <v>0.17258948499999999</v>
      </c>
      <c r="J301" s="3">
        <f t="shared" si="4"/>
        <v>45328</v>
      </c>
    </row>
    <row r="302" spans="1:10" x14ac:dyDescent="0.2">
      <c r="A302" t="s">
        <v>428</v>
      </c>
      <c r="B302" t="s">
        <v>429</v>
      </c>
      <c r="C302" t="s">
        <v>1020</v>
      </c>
      <c r="D302" t="s">
        <v>5</v>
      </c>
      <c r="E302">
        <v>9</v>
      </c>
      <c r="F302">
        <v>179.7528870292</v>
      </c>
      <c r="G302" t="s">
        <v>652</v>
      </c>
      <c r="H302" s="3">
        <v>45328</v>
      </c>
      <c r="I302" s="4">
        <f>IF(G302="DA",IF(D302="D",IF(J302="-",100,VLOOKUP(A302,LJSE!$D$1:$E$200,2,FALSE)),VLOOKUP(A302,LJSE!$D$1:$E$200,2,FALSE)),IF(D302="D",100,F302))</f>
        <v>179.7528870292</v>
      </c>
      <c r="J302" s="3">
        <f t="shared" si="4"/>
        <v>45328</v>
      </c>
    </row>
    <row r="303" spans="1:10" x14ac:dyDescent="0.2">
      <c r="A303" t="s">
        <v>430</v>
      </c>
      <c r="B303" t="s">
        <v>431</v>
      </c>
      <c r="C303" t="s">
        <v>1021</v>
      </c>
      <c r="D303" t="s">
        <v>5</v>
      </c>
      <c r="E303">
        <v>9</v>
      </c>
      <c r="F303">
        <v>179.7528870292</v>
      </c>
      <c r="G303" t="s">
        <v>652</v>
      </c>
      <c r="H303" s="3">
        <v>45328</v>
      </c>
      <c r="I303" s="4">
        <f>IF(G303="DA",IF(D303="D",IF(J303="-",100,VLOOKUP(A303,LJSE!$D$1:$E$200,2,FALSE)),VLOOKUP(A303,LJSE!$D$1:$E$200,2,FALSE)),IF(D303="D",100,F303))</f>
        <v>179.7528870292</v>
      </c>
      <c r="J303" s="3">
        <f t="shared" si="4"/>
        <v>45328</v>
      </c>
    </row>
    <row r="304" spans="1:10" x14ac:dyDescent="0.2">
      <c r="A304" t="s">
        <v>723</v>
      </c>
      <c r="B304" t="s">
        <v>737</v>
      </c>
      <c r="C304" t="s">
        <v>1022</v>
      </c>
      <c r="D304" t="s">
        <v>10</v>
      </c>
      <c r="E304">
        <v>1000000</v>
      </c>
      <c r="F304">
        <v>100</v>
      </c>
      <c r="G304" t="s">
        <v>652</v>
      </c>
      <c r="H304" s="3">
        <v>45328</v>
      </c>
      <c r="I304" s="4">
        <f>IF(G304="DA",IF(D304="D",IF(J304="-",100,VLOOKUP(A304,LJSE!$D$1:$E$200,2,FALSE)),VLOOKUP(A304,LJSE!$D$1:$E$200,2,FALSE)),IF(D304="D",100,F304))</f>
        <v>100</v>
      </c>
      <c r="J304" s="3" t="str">
        <f t="shared" si="4"/>
        <v/>
      </c>
    </row>
    <row r="305" spans="1:10" x14ac:dyDescent="0.2">
      <c r="A305" t="s">
        <v>710</v>
      </c>
      <c r="B305" t="s">
        <v>711</v>
      </c>
      <c r="C305" t="s">
        <v>1023</v>
      </c>
      <c r="D305" t="s">
        <v>10</v>
      </c>
      <c r="E305">
        <v>1000</v>
      </c>
      <c r="F305" t="s">
        <v>1621</v>
      </c>
      <c r="G305" t="s">
        <v>651</v>
      </c>
      <c r="H305" s="3">
        <v>45328</v>
      </c>
      <c r="I305" s="4">
        <f>IF(G305="DA",IF(D305="D",IF(J305="-",100,VLOOKUP(A305,LJSE!$D$1:$E$200,2,FALSE)),VLOOKUP(A305,LJSE!$D$1:$E$200,2,FALSE)),IF(D305="D",100,F305))</f>
        <v>100</v>
      </c>
      <c r="J305" s="3" t="str">
        <f t="shared" si="4"/>
        <v>-</v>
      </c>
    </row>
    <row r="306" spans="1:10" x14ac:dyDescent="0.2">
      <c r="A306" t="s">
        <v>432</v>
      </c>
      <c r="B306" t="s">
        <v>433</v>
      </c>
      <c r="C306" t="s">
        <v>1024</v>
      </c>
      <c r="D306" t="s">
        <v>5</v>
      </c>
      <c r="E306">
        <v>1</v>
      </c>
      <c r="F306" t="s">
        <v>1621</v>
      </c>
      <c r="G306" t="s">
        <v>651</v>
      </c>
      <c r="H306" s="3">
        <v>45328</v>
      </c>
      <c r="I306" s="4">
        <f>IF(G306="DA",IF(D306="D",IF(J306="-",100,VLOOKUP(A306,LJSE!$D$1:$E$200,2,FALSE)),VLOOKUP(A306,LJSE!$D$1:$E$200,2,FALSE)),IF(D306="D",100,F306))</f>
        <v>24.9</v>
      </c>
      <c r="J306" s="3">
        <f t="shared" ca="1" si="4"/>
        <v>45328</v>
      </c>
    </row>
    <row r="307" spans="1:10" x14ac:dyDescent="0.2">
      <c r="A307" t="s">
        <v>1447</v>
      </c>
      <c r="B307" t="s">
        <v>1448</v>
      </c>
      <c r="C307" t="s">
        <v>1449</v>
      </c>
      <c r="D307" t="s">
        <v>10</v>
      </c>
      <c r="E307">
        <v>1000</v>
      </c>
      <c r="F307">
        <v>1000</v>
      </c>
      <c r="G307" t="s">
        <v>652</v>
      </c>
      <c r="H307" s="3">
        <v>45328</v>
      </c>
      <c r="I307" s="4">
        <f>IF(G307="DA",IF(D307="D",IF(J307="-",100,VLOOKUP(A307,LJSE!$D$1:$E$200,2,FALSE)),VLOOKUP(A307,LJSE!$D$1:$E$200,2,FALSE)),IF(D307="D",100,F307))</f>
        <v>100</v>
      </c>
      <c r="J307" s="3" t="str">
        <f t="shared" si="4"/>
        <v/>
      </c>
    </row>
    <row r="308" spans="1:10" x14ac:dyDescent="0.2">
      <c r="A308" t="s">
        <v>434</v>
      </c>
      <c r="B308" t="s">
        <v>435</v>
      </c>
      <c r="C308" t="s">
        <v>1025</v>
      </c>
      <c r="D308" t="s">
        <v>5</v>
      </c>
      <c r="E308">
        <v>1</v>
      </c>
      <c r="F308">
        <v>84.037143859900013</v>
      </c>
      <c r="G308" t="s">
        <v>652</v>
      </c>
      <c r="H308" s="3">
        <v>45328</v>
      </c>
      <c r="I308" s="4">
        <f>IF(G308="DA",IF(D308="D",IF(J308="-",100,VLOOKUP(A308,LJSE!$D$1:$E$200,2,FALSE)),VLOOKUP(A308,LJSE!$D$1:$E$200,2,FALSE)),IF(D308="D",100,F308))</f>
        <v>84.037143859900013</v>
      </c>
      <c r="J308" s="3">
        <f t="shared" si="4"/>
        <v>45328</v>
      </c>
    </row>
    <row r="309" spans="1:10" x14ac:dyDescent="0.2">
      <c r="A309" t="s">
        <v>436</v>
      </c>
      <c r="B309" t="s">
        <v>437</v>
      </c>
      <c r="C309" t="s">
        <v>1026</v>
      </c>
      <c r="D309" t="s">
        <v>5</v>
      </c>
      <c r="E309">
        <v>1</v>
      </c>
      <c r="F309">
        <v>143.78508361459998</v>
      </c>
      <c r="G309" t="s">
        <v>652</v>
      </c>
      <c r="H309" s="3">
        <v>45328</v>
      </c>
      <c r="I309" s="4">
        <f>IF(G309="DA",IF(D309="D",IF(J309="-",100,VLOOKUP(A309,LJSE!$D$1:$E$200,2,FALSE)),VLOOKUP(A309,LJSE!$D$1:$E$200,2,FALSE)),IF(D309="D",100,F309))</f>
        <v>143.78508361459998</v>
      </c>
      <c r="J309" s="3">
        <f t="shared" si="4"/>
        <v>45328</v>
      </c>
    </row>
    <row r="310" spans="1:10" x14ac:dyDescent="0.2">
      <c r="A310" t="s">
        <v>1557</v>
      </c>
      <c r="B310" t="s">
        <v>1558</v>
      </c>
      <c r="C310" t="s">
        <v>1559</v>
      </c>
      <c r="D310" t="s">
        <v>10</v>
      </c>
      <c r="E310">
        <v>1000</v>
      </c>
      <c r="F310">
        <v>100</v>
      </c>
      <c r="G310" t="s">
        <v>652</v>
      </c>
      <c r="H310" s="3">
        <v>45328</v>
      </c>
      <c r="I310" s="4">
        <f>IF(G310="DA",IF(D310="D",IF(J310="-",100,VLOOKUP(A310,LJSE!$D$1:$E$200,2,FALSE)),VLOOKUP(A310,LJSE!$D$1:$E$200,2,FALSE)),IF(D310="D",100,F310))</f>
        <v>100</v>
      </c>
      <c r="J310" s="3" t="str">
        <f t="shared" si="4"/>
        <v/>
      </c>
    </row>
    <row r="311" spans="1:10" x14ac:dyDescent="0.2">
      <c r="A311" t="s">
        <v>1560</v>
      </c>
      <c r="B311" t="s">
        <v>1561</v>
      </c>
      <c r="C311" t="s">
        <v>1562</v>
      </c>
      <c r="D311" t="s">
        <v>10</v>
      </c>
      <c r="E311">
        <v>1000</v>
      </c>
      <c r="F311">
        <v>100</v>
      </c>
      <c r="G311" t="s">
        <v>652</v>
      </c>
      <c r="H311" s="3">
        <v>45328</v>
      </c>
      <c r="I311" s="4">
        <f>IF(G311="DA",IF(D311="D",IF(J311="-",100,VLOOKUP(A311,LJSE!$D$1:$E$200,2,FALSE)),VLOOKUP(A311,LJSE!$D$1:$E$200,2,FALSE)),IF(D311="D",100,F311))</f>
        <v>100</v>
      </c>
      <c r="J311" s="3" t="str">
        <f t="shared" si="4"/>
        <v/>
      </c>
    </row>
    <row r="312" spans="1:10" x14ac:dyDescent="0.2">
      <c r="A312" t="s">
        <v>1563</v>
      </c>
      <c r="B312" t="s">
        <v>1564</v>
      </c>
      <c r="C312" t="s">
        <v>1565</v>
      </c>
      <c r="D312" t="s">
        <v>10</v>
      </c>
      <c r="E312">
        <v>1000</v>
      </c>
      <c r="F312">
        <v>100</v>
      </c>
      <c r="G312" t="s">
        <v>652</v>
      </c>
      <c r="H312" s="3">
        <v>45328</v>
      </c>
      <c r="I312" s="4">
        <f>IF(G312="DA",IF(D312="D",IF(J312="-",100,VLOOKUP(A312,LJSE!$D$1:$E$200,2,FALSE)),VLOOKUP(A312,LJSE!$D$1:$E$200,2,FALSE)),IF(D312="D",100,F312))</f>
        <v>100</v>
      </c>
      <c r="J312" s="3" t="str">
        <f t="shared" si="4"/>
        <v/>
      </c>
    </row>
    <row r="313" spans="1:10" x14ac:dyDescent="0.2">
      <c r="A313" t="s">
        <v>1566</v>
      </c>
      <c r="B313" t="s">
        <v>1567</v>
      </c>
      <c r="C313" t="s">
        <v>1568</v>
      </c>
      <c r="D313" t="s">
        <v>10</v>
      </c>
      <c r="E313">
        <v>1000</v>
      </c>
      <c r="F313">
        <v>100</v>
      </c>
      <c r="G313" t="s">
        <v>652</v>
      </c>
      <c r="H313" s="3">
        <v>45328</v>
      </c>
      <c r="I313" s="4">
        <f>IF(G313="DA",IF(D313="D",IF(J313="-",100,VLOOKUP(A313,LJSE!$D$1:$E$200,2,FALSE)),VLOOKUP(A313,LJSE!$D$1:$E$200,2,FALSE)),IF(D313="D",100,F313))</f>
        <v>100</v>
      </c>
      <c r="J313" s="3" t="str">
        <f t="shared" si="4"/>
        <v/>
      </c>
    </row>
    <row r="314" spans="1:10" x14ac:dyDescent="0.2">
      <c r="A314" t="s">
        <v>1569</v>
      </c>
      <c r="B314" t="s">
        <v>1570</v>
      </c>
      <c r="C314" t="s">
        <v>1568</v>
      </c>
      <c r="D314" t="s">
        <v>10</v>
      </c>
      <c r="E314">
        <v>1000</v>
      </c>
      <c r="F314">
        <v>100</v>
      </c>
      <c r="G314" t="s">
        <v>652</v>
      </c>
      <c r="H314" s="3">
        <v>45328</v>
      </c>
      <c r="I314" s="4">
        <f>IF(G314="DA",IF(D314="D",IF(J314="-",100,VLOOKUP(A314,LJSE!$D$1:$E$200,2,FALSE)),VLOOKUP(A314,LJSE!$D$1:$E$200,2,FALSE)),IF(D314="D",100,F314))</f>
        <v>100</v>
      </c>
      <c r="J314" s="3" t="str">
        <f t="shared" si="4"/>
        <v/>
      </c>
    </row>
    <row r="315" spans="1:10" x14ac:dyDescent="0.2">
      <c r="A315" t="s">
        <v>1331</v>
      </c>
      <c r="B315" t="s">
        <v>1332</v>
      </c>
      <c r="C315" t="s">
        <v>1333</v>
      </c>
      <c r="D315" t="s">
        <v>10</v>
      </c>
      <c r="E315">
        <v>1000</v>
      </c>
      <c r="F315">
        <v>100</v>
      </c>
      <c r="G315" t="s">
        <v>652</v>
      </c>
      <c r="H315" s="3">
        <v>45328</v>
      </c>
      <c r="I315" s="4">
        <f>IF(G315="DA",IF(D315="D",IF(J315="-",100,VLOOKUP(A315,LJSE!$D$1:$E$200,2,FALSE)),VLOOKUP(A315,LJSE!$D$1:$E$200,2,FALSE)),IF(D315="D",100,F315))</f>
        <v>100</v>
      </c>
      <c r="J315" s="3" t="str">
        <f t="shared" si="4"/>
        <v/>
      </c>
    </row>
    <row r="316" spans="1:10" x14ac:dyDescent="0.2">
      <c r="A316" t="s">
        <v>1450</v>
      </c>
      <c r="B316" t="s">
        <v>1451</v>
      </c>
      <c r="C316" t="s">
        <v>1452</v>
      </c>
      <c r="D316" t="s">
        <v>10</v>
      </c>
      <c r="E316">
        <v>1000</v>
      </c>
      <c r="F316">
        <v>1000</v>
      </c>
      <c r="G316" t="s">
        <v>652</v>
      </c>
      <c r="H316" s="3">
        <v>45328</v>
      </c>
      <c r="I316" s="4">
        <f>IF(G316="DA",IF(D316="D",IF(J316="-",100,VLOOKUP(A316,LJSE!$D$1:$E$200,2,FALSE)),VLOOKUP(A316,LJSE!$D$1:$E$200,2,FALSE)),IF(D316="D",100,F316))</f>
        <v>100</v>
      </c>
      <c r="J316" s="3" t="str">
        <f t="shared" si="4"/>
        <v/>
      </c>
    </row>
    <row r="317" spans="1:10" x14ac:dyDescent="0.2">
      <c r="A317" t="s">
        <v>1453</v>
      </c>
      <c r="B317" t="s">
        <v>1454</v>
      </c>
      <c r="C317" t="s">
        <v>1455</v>
      </c>
      <c r="D317" t="s">
        <v>10</v>
      </c>
      <c r="E317">
        <v>1000</v>
      </c>
      <c r="F317">
        <v>100</v>
      </c>
      <c r="G317" t="s">
        <v>652</v>
      </c>
      <c r="H317" s="3">
        <v>45328</v>
      </c>
      <c r="I317" s="4">
        <f>IF(G317="DA",IF(D317="D",IF(J317="-",100,VLOOKUP(A317,LJSE!$D$1:$E$200,2,FALSE)),VLOOKUP(A317,LJSE!$D$1:$E$200,2,FALSE)),IF(D317="D",100,F317))</f>
        <v>100</v>
      </c>
      <c r="J317" s="3" t="str">
        <f t="shared" si="4"/>
        <v/>
      </c>
    </row>
    <row r="318" spans="1:10" x14ac:dyDescent="0.2">
      <c r="A318" t="s">
        <v>1571</v>
      </c>
      <c r="B318" t="s">
        <v>1572</v>
      </c>
      <c r="C318" t="s">
        <v>1573</v>
      </c>
      <c r="D318" t="s">
        <v>10</v>
      </c>
      <c r="E318">
        <v>1000</v>
      </c>
      <c r="F318">
        <v>100</v>
      </c>
      <c r="G318" t="s">
        <v>652</v>
      </c>
      <c r="H318" s="3">
        <v>45328</v>
      </c>
      <c r="I318" s="4">
        <f>IF(G318="DA",IF(D318="D",IF(J318="-",100,VLOOKUP(A318,LJSE!$D$1:$E$200,2,FALSE)),VLOOKUP(A318,LJSE!$D$1:$E$200,2,FALSE)),IF(D318="D",100,F318))</f>
        <v>100</v>
      </c>
      <c r="J318" s="3" t="str">
        <f t="shared" si="4"/>
        <v/>
      </c>
    </row>
    <row r="319" spans="1:10" x14ac:dyDescent="0.2">
      <c r="A319" t="s">
        <v>1574</v>
      </c>
      <c r="B319" t="s">
        <v>1575</v>
      </c>
      <c r="C319" t="s">
        <v>1576</v>
      </c>
      <c r="D319" t="s">
        <v>10</v>
      </c>
      <c r="E319">
        <v>1000</v>
      </c>
      <c r="F319">
        <v>100</v>
      </c>
      <c r="G319" t="s">
        <v>652</v>
      </c>
      <c r="H319" s="3">
        <v>45328</v>
      </c>
      <c r="I319" s="4">
        <f>IF(G319="DA",IF(D319="D",IF(J319="-",100,VLOOKUP(A319,LJSE!$D$1:$E$200,2,FALSE)),VLOOKUP(A319,LJSE!$D$1:$E$200,2,FALSE)),IF(D319="D",100,F319))</f>
        <v>100</v>
      </c>
      <c r="J319" s="3" t="str">
        <f t="shared" si="4"/>
        <v/>
      </c>
    </row>
    <row r="320" spans="1:10" x14ac:dyDescent="0.2">
      <c r="A320" t="s">
        <v>1577</v>
      </c>
      <c r="B320" t="s">
        <v>1578</v>
      </c>
      <c r="C320" t="s">
        <v>1579</v>
      </c>
      <c r="D320" t="s">
        <v>10</v>
      </c>
      <c r="E320">
        <v>1000</v>
      </c>
      <c r="F320">
        <v>100</v>
      </c>
      <c r="G320" t="s">
        <v>652</v>
      </c>
      <c r="H320" s="3">
        <v>45328</v>
      </c>
      <c r="I320" s="4">
        <f>IF(G320="DA",IF(D320="D",IF(J320="-",100,VLOOKUP(A320,LJSE!$D$1:$E$200,2,FALSE)),VLOOKUP(A320,LJSE!$D$1:$E$200,2,FALSE)),IF(D320="D",100,F320))</f>
        <v>100</v>
      </c>
      <c r="J320" s="3" t="str">
        <f t="shared" si="4"/>
        <v/>
      </c>
    </row>
    <row r="321" spans="1:10" x14ac:dyDescent="0.2">
      <c r="A321" t="s">
        <v>1580</v>
      </c>
      <c r="B321" t="s">
        <v>1581</v>
      </c>
      <c r="C321" t="s">
        <v>1582</v>
      </c>
      <c r="D321" t="s">
        <v>10</v>
      </c>
      <c r="E321">
        <v>1000</v>
      </c>
      <c r="F321">
        <v>1000</v>
      </c>
      <c r="G321" t="s">
        <v>652</v>
      </c>
      <c r="H321" s="3">
        <v>45328</v>
      </c>
      <c r="I321" s="4">
        <f>IF(G321="DA",IF(D321="D",IF(J321="-",100,VLOOKUP(A321,LJSE!$D$1:$E$200,2,FALSE)),VLOOKUP(A321,LJSE!$D$1:$E$200,2,FALSE)),IF(D321="D",100,F321))</f>
        <v>100</v>
      </c>
      <c r="J321" s="3" t="str">
        <f t="shared" si="4"/>
        <v/>
      </c>
    </row>
    <row r="322" spans="1:10" x14ac:dyDescent="0.2">
      <c r="A322" t="s">
        <v>724</v>
      </c>
      <c r="B322" t="s">
        <v>738</v>
      </c>
      <c r="C322" t="s">
        <v>1027</v>
      </c>
      <c r="D322" t="s">
        <v>5</v>
      </c>
      <c r="E322">
        <v>1</v>
      </c>
      <c r="F322">
        <v>7.5661446459840001</v>
      </c>
      <c r="G322" t="s">
        <v>652</v>
      </c>
      <c r="H322" s="3">
        <v>45328</v>
      </c>
      <c r="I322" s="4">
        <f>IF(G322="DA",IF(D322="D",IF(J322="-",100,VLOOKUP(A322,LJSE!$D$1:$E$200,2,FALSE)),VLOOKUP(A322,LJSE!$D$1:$E$200,2,FALSE)),IF(D322="D",100,F322))</f>
        <v>7.5661446459840001</v>
      </c>
      <c r="J322" s="3">
        <f t="shared" si="4"/>
        <v>45328</v>
      </c>
    </row>
    <row r="323" spans="1:10" x14ac:dyDescent="0.2">
      <c r="A323" t="s">
        <v>438</v>
      </c>
      <c r="B323" t="s">
        <v>439</v>
      </c>
      <c r="C323" t="s">
        <v>1028</v>
      </c>
      <c r="D323" t="s">
        <v>5</v>
      </c>
      <c r="E323">
        <v>1</v>
      </c>
      <c r="F323">
        <v>16.823820479999998</v>
      </c>
      <c r="G323" t="s">
        <v>652</v>
      </c>
      <c r="H323" s="3">
        <v>45328</v>
      </c>
      <c r="I323" s="4">
        <f>IF(G323="DA",IF(D323="D",IF(J323="-",100,VLOOKUP(A323,LJSE!$D$1:$E$200,2,FALSE)),VLOOKUP(A323,LJSE!$D$1:$E$200,2,FALSE)),IF(D323="D",100,F323))</f>
        <v>16.823820479999998</v>
      </c>
      <c r="J323" s="3">
        <f t="shared" ref="J323:J386" si="5">IF(G323="DA",IF(D323="D","-",$L$1),IF(D323="D","",H323))</f>
        <v>45328</v>
      </c>
    </row>
    <row r="324" spans="1:10" x14ac:dyDescent="0.2">
      <c r="A324" t="s">
        <v>1368</v>
      </c>
      <c r="B324" t="s">
        <v>1369</v>
      </c>
      <c r="C324" t="s">
        <v>1370</v>
      </c>
      <c r="D324" t="s">
        <v>5</v>
      </c>
      <c r="E324">
        <v>1</v>
      </c>
      <c r="F324">
        <v>27.551471910099998</v>
      </c>
      <c r="G324" t="s">
        <v>652</v>
      </c>
      <c r="H324" s="3">
        <v>45328</v>
      </c>
      <c r="I324" s="4">
        <f>IF(G324="DA",IF(D324="D",IF(J324="-",100,VLOOKUP(A324,LJSE!$D$1:$E$200,2,FALSE)),VLOOKUP(A324,LJSE!$D$1:$E$200,2,FALSE)),IF(D324="D",100,F324))</f>
        <v>27.551471910099998</v>
      </c>
      <c r="J324" s="3">
        <f t="shared" si="5"/>
        <v>45328</v>
      </c>
    </row>
    <row r="325" spans="1:10" x14ac:dyDescent="0.2">
      <c r="A325" t="s">
        <v>1196</v>
      </c>
      <c r="B325" t="s">
        <v>1197</v>
      </c>
      <c r="C325" t="s">
        <v>1029</v>
      </c>
      <c r="D325" t="s">
        <v>5</v>
      </c>
      <c r="E325">
        <v>1</v>
      </c>
      <c r="F325">
        <v>26.933795974999999</v>
      </c>
      <c r="G325" t="s">
        <v>652</v>
      </c>
      <c r="H325" s="3">
        <v>45328</v>
      </c>
      <c r="I325" s="4">
        <f>IF(G325="DA",IF(D325="D",IF(J325="-",100,VLOOKUP(A325,LJSE!$D$1:$E$200,2,FALSE)),VLOOKUP(A325,LJSE!$D$1:$E$200,2,FALSE)),IF(D325="D",100,F325))</f>
        <v>26.933795974999999</v>
      </c>
      <c r="J325" s="3">
        <f t="shared" si="5"/>
        <v>45328</v>
      </c>
    </row>
    <row r="326" spans="1:10" x14ac:dyDescent="0.2">
      <c r="A326" t="s">
        <v>1456</v>
      </c>
      <c r="B326" t="s">
        <v>1457</v>
      </c>
      <c r="C326" t="s">
        <v>1458</v>
      </c>
      <c r="D326" t="s">
        <v>10</v>
      </c>
      <c r="E326">
        <v>39000</v>
      </c>
      <c r="F326">
        <v>39000</v>
      </c>
      <c r="G326" t="s">
        <v>652</v>
      </c>
      <c r="H326" s="3">
        <v>45328</v>
      </c>
      <c r="I326" s="4">
        <f>IF(G326="DA",IF(D326="D",IF(J326="-",100,VLOOKUP(A326,LJSE!$D$1:$E$200,2,FALSE)),VLOOKUP(A326,LJSE!$D$1:$E$200,2,FALSE)),IF(D326="D",100,F326))</f>
        <v>100</v>
      </c>
      <c r="J326" s="3" t="str">
        <f t="shared" si="5"/>
        <v/>
      </c>
    </row>
    <row r="327" spans="1:10" x14ac:dyDescent="0.2">
      <c r="A327" t="s">
        <v>1198</v>
      </c>
      <c r="B327" t="s">
        <v>1199</v>
      </c>
      <c r="C327" t="s">
        <v>1200</v>
      </c>
      <c r="D327" t="s">
        <v>5</v>
      </c>
      <c r="E327">
        <v>1</v>
      </c>
      <c r="F327">
        <v>43.819026902399997</v>
      </c>
      <c r="G327" t="s">
        <v>652</v>
      </c>
      <c r="H327" s="3">
        <v>45328</v>
      </c>
      <c r="I327" s="4">
        <f>IF(G327="DA",IF(D327="D",IF(J327="-",100,VLOOKUP(A327,LJSE!$D$1:$E$200,2,FALSE)),VLOOKUP(A327,LJSE!$D$1:$E$200,2,FALSE)),IF(D327="D",100,F327))</f>
        <v>43.819026902399997</v>
      </c>
      <c r="J327" s="3">
        <f t="shared" si="5"/>
        <v>45328</v>
      </c>
    </row>
    <row r="328" spans="1:10" x14ac:dyDescent="0.2">
      <c r="A328" t="s">
        <v>440</v>
      </c>
      <c r="B328" t="s">
        <v>441</v>
      </c>
      <c r="C328" t="s">
        <v>1030</v>
      </c>
      <c r="D328" t="s">
        <v>5</v>
      </c>
      <c r="E328">
        <v>1</v>
      </c>
      <c r="F328" t="s">
        <v>1621</v>
      </c>
      <c r="G328" t="s">
        <v>651</v>
      </c>
      <c r="H328" s="3">
        <v>45328</v>
      </c>
      <c r="I328" s="4">
        <f>IF(G328="DA",IF(D328="D",IF(J328="-",100,VLOOKUP(A328,LJSE!$D$1:$E$200,2,FALSE)),VLOOKUP(A328,LJSE!$D$1:$E$200,2,FALSE)),IF(D328="D",100,F328))</f>
        <v>28.3</v>
      </c>
      <c r="J328" s="3">
        <f t="shared" ca="1" si="5"/>
        <v>45328</v>
      </c>
    </row>
    <row r="329" spans="1:10" x14ac:dyDescent="0.2">
      <c r="A329" t="s">
        <v>1334</v>
      </c>
      <c r="B329" t="s">
        <v>1335</v>
      </c>
      <c r="C329" t="s">
        <v>1031</v>
      </c>
      <c r="D329" t="s">
        <v>5</v>
      </c>
      <c r="E329">
        <v>500</v>
      </c>
      <c r="F329">
        <v>859.24880597014896</v>
      </c>
      <c r="G329" t="s">
        <v>652</v>
      </c>
      <c r="H329" s="3">
        <v>45328</v>
      </c>
      <c r="I329" s="4">
        <f>IF(G329="DA",IF(D329="D",IF(J329="-",100,VLOOKUP(A329,LJSE!$D$1:$E$200,2,FALSE)),VLOOKUP(A329,LJSE!$D$1:$E$200,2,FALSE)),IF(D329="D",100,F329))</f>
        <v>859.24880597014896</v>
      </c>
      <c r="J329" s="3">
        <f t="shared" si="5"/>
        <v>45328</v>
      </c>
    </row>
    <row r="330" spans="1:10" x14ac:dyDescent="0.2">
      <c r="A330" t="s">
        <v>442</v>
      </c>
      <c r="B330" t="s">
        <v>443</v>
      </c>
      <c r="C330" t="s">
        <v>1032</v>
      </c>
      <c r="D330" t="s">
        <v>5</v>
      </c>
      <c r="E330">
        <v>23</v>
      </c>
      <c r="F330">
        <v>48.346435968500003</v>
      </c>
      <c r="G330" t="s">
        <v>652</v>
      </c>
      <c r="H330" s="3">
        <v>45328</v>
      </c>
      <c r="I330" s="4">
        <f>IF(G330="DA",IF(D330="D",IF(J330="-",100,VLOOKUP(A330,LJSE!$D$1:$E$200,2,FALSE)),VLOOKUP(A330,LJSE!$D$1:$E$200,2,FALSE)),IF(D330="D",100,F330))</f>
        <v>48.346435968500003</v>
      </c>
      <c r="J330" s="3">
        <f t="shared" si="5"/>
        <v>45328</v>
      </c>
    </row>
    <row r="331" spans="1:10" x14ac:dyDescent="0.2">
      <c r="A331" t="s">
        <v>444</v>
      </c>
      <c r="B331" t="s">
        <v>445</v>
      </c>
      <c r="C331" t="s">
        <v>1033</v>
      </c>
      <c r="D331" t="s">
        <v>5</v>
      </c>
      <c r="E331">
        <v>33</v>
      </c>
      <c r="F331" t="s">
        <v>1621</v>
      </c>
      <c r="G331" t="s">
        <v>651</v>
      </c>
      <c r="H331" s="3">
        <v>45328</v>
      </c>
      <c r="I331" s="4">
        <f>IF(G331="DA",IF(D331="D",IF(J331="-",100,VLOOKUP(A331,LJSE!$D$1:$E$200,2,FALSE)),VLOOKUP(A331,LJSE!$D$1:$E$200,2,FALSE)),IF(D331="D",100,F331))</f>
        <v>28</v>
      </c>
      <c r="J331" s="3">
        <f t="shared" ca="1" si="5"/>
        <v>45328</v>
      </c>
    </row>
    <row r="332" spans="1:10" x14ac:dyDescent="0.2">
      <c r="A332" t="s">
        <v>446</v>
      </c>
      <c r="B332" t="s">
        <v>447</v>
      </c>
      <c r="C332" t="s">
        <v>1034</v>
      </c>
      <c r="D332" t="s">
        <v>5</v>
      </c>
      <c r="E332">
        <v>1</v>
      </c>
      <c r="F332">
        <v>23.509540233300001</v>
      </c>
      <c r="G332" t="s">
        <v>652</v>
      </c>
      <c r="H332" s="3">
        <v>45328</v>
      </c>
      <c r="I332" s="4">
        <f>IF(G332="DA",IF(D332="D",IF(J332="-",100,VLOOKUP(A332,LJSE!$D$1:$E$200,2,FALSE)),VLOOKUP(A332,LJSE!$D$1:$E$200,2,FALSE)),IF(D332="D",100,F332))</f>
        <v>23.509540233300001</v>
      </c>
      <c r="J332" s="3">
        <f t="shared" si="5"/>
        <v>45328</v>
      </c>
    </row>
    <row r="333" spans="1:10" x14ac:dyDescent="0.2">
      <c r="A333" t="s">
        <v>448</v>
      </c>
      <c r="B333" t="s">
        <v>449</v>
      </c>
      <c r="C333" t="s">
        <v>1035</v>
      </c>
      <c r="D333" t="s">
        <v>5</v>
      </c>
      <c r="E333">
        <v>1</v>
      </c>
      <c r="F333">
        <v>18.066869443000002</v>
      </c>
      <c r="G333" t="s">
        <v>652</v>
      </c>
      <c r="H333" s="3">
        <v>45328</v>
      </c>
      <c r="I333" s="4">
        <f>IF(G333="DA",IF(D333="D",IF(J333="-",100,VLOOKUP(A333,LJSE!$D$1:$E$200,2,FALSE)),VLOOKUP(A333,LJSE!$D$1:$E$200,2,FALSE)),IF(D333="D",100,F333))</f>
        <v>18.066869443000002</v>
      </c>
      <c r="J333" s="3">
        <f t="shared" si="5"/>
        <v>45328</v>
      </c>
    </row>
    <row r="334" spans="1:10" x14ac:dyDescent="0.2">
      <c r="A334" t="s">
        <v>450</v>
      </c>
      <c r="B334" t="s">
        <v>451</v>
      </c>
      <c r="C334" t="s">
        <v>1036</v>
      </c>
      <c r="D334" t="s">
        <v>5</v>
      </c>
      <c r="E334">
        <v>1</v>
      </c>
      <c r="F334">
        <v>18.066869443000002</v>
      </c>
      <c r="G334" t="s">
        <v>652</v>
      </c>
      <c r="H334" s="3">
        <v>45328</v>
      </c>
      <c r="I334" s="4">
        <f>IF(G334="DA",IF(D334="D",IF(J334="-",100,VLOOKUP(A334,LJSE!$D$1:$E$200,2,FALSE)),VLOOKUP(A334,LJSE!$D$1:$E$200,2,FALSE)),IF(D334="D",100,F334))</f>
        <v>18.066869443000002</v>
      </c>
      <c r="J334" s="3">
        <f t="shared" si="5"/>
        <v>45328</v>
      </c>
    </row>
    <row r="335" spans="1:10" x14ac:dyDescent="0.2">
      <c r="A335" t="s">
        <v>452</v>
      </c>
      <c r="B335" t="s">
        <v>453</v>
      </c>
      <c r="C335" t="s">
        <v>1037</v>
      </c>
      <c r="D335" t="s">
        <v>5</v>
      </c>
      <c r="E335">
        <v>1</v>
      </c>
      <c r="F335">
        <v>223.808096482</v>
      </c>
      <c r="G335" t="s">
        <v>652</v>
      </c>
      <c r="H335" s="3">
        <v>45328</v>
      </c>
      <c r="I335" s="4">
        <f>IF(G335="DA",IF(D335="D",IF(J335="-",100,VLOOKUP(A335,LJSE!$D$1:$E$200,2,FALSE)),VLOOKUP(A335,LJSE!$D$1:$E$200,2,FALSE)),IF(D335="D",100,F335))</f>
        <v>223.808096482</v>
      </c>
      <c r="J335" s="3">
        <f t="shared" si="5"/>
        <v>45328</v>
      </c>
    </row>
    <row r="336" spans="1:10" x14ac:dyDescent="0.2">
      <c r="A336" t="s">
        <v>454</v>
      </c>
      <c r="B336" t="s">
        <v>455</v>
      </c>
      <c r="C336" t="s">
        <v>1038</v>
      </c>
      <c r="D336" t="s">
        <v>5</v>
      </c>
      <c r="E336">
        <v>1</v>
      </c>
      <c r="F336">
        <v>35.720751893699997</v>
      </c>
      <c r="G336" t="s">
        <v>652</v>
      </c>
      <c r="H336" s="3">
        <v>45328</v>
      </c>
      <c r="I336" s="4">
        <f>IF(G336="DA",IF(D336="D",IF(J336="-",100,VLOOKUP(A336,LJSE!$D$1:$E$200,2,FALSE)),VLOOKUP(A336,LJSE!$D$1:$E$200,2,FALSE)),IF(D336="D",100,F336))</f>
        <v>35.720751893699997</v>
      </c>
      <c r="J336" s="3">
        <f t="shared" si="5"/>
        <v>45328</v>
      </c>
    </row>
    <row r="337" spans="1:10" x14ac:dyDescent="0.2">
      <c r="A337" t="s">
        <v>1336</v>
      </c>
      <c r="B337" t="s">
        <v>1337</v>
      </c>
      <c r="C337" t="s">
        <v>1338</v>
      </c>
      <c r="D337" t="s">
        <v>5</v>
      </c>
      <c r="E337">
        <v>500</v>
      </c>
      <c r="F337">
        <v>1566.91992366412</v>
      </c>
      <c r="G337" t="s">
        <v>652</v>
      </c>
      <c r="H337" s="3">
        <v>45328</v>
      </c>
      <c r="I337" s="4">
        <f>IF(G337="DA",IF(D337="D",IF(J337="-",100,VLOOKUP(A337,LJSE!$D$1:$E$200,2,FALSE)),VLOOKUP(A337,LJSE!$D$1:$E$200,2,FALSE)),IF(D337="D",100,F337))</f>
        <v>1566.91992366412</v>
      </c>
      <c r="J337" s="3">
        <f t="shared" si="5"/>
        <v>45328</v>
      </c>
    </row>
    <row r="338" spans="1:10" x14ac:dyDescent="0.2">
      <c r="A338" t="s">
        <v>456</v>
      </c>
      <c r="B338" t="s">
        <v>457</v>
      </c>
      <c r="C338" t="s">
        <v>1039</v>
      </c>
      <c r="D338" t="s">
        <v>5</v>
      </c>
      <c r="E338">
        <v>1</v>
      </c>
      <c r="F338">
        <v>3.2793495767</v>
      </c>
      <c r="G338" t="s">
        <v>652</v>
      </c>
      <c r="H338" s="3">
        <v>45328</v>
      </c>
      <c r="I338" s="4">
        <f>IF(G338="DA",IF(D338="D",IF(J338="-",100,VLOOKUP(A338,LJSE!$D$1:$E$200,2,FALSE)),VLOOKUP(A338,LJSE!$D$1:$E$200,2,FALSE)),IF(D338="D",100,F338))</f>
        <v>3.2793495767</v>
      </c>
      <c r="J338" s="3">
        <f t="shared" si="5"/>
        <v>45328</v>
      </c>
    </row>
    <row r="339" spans="1:10" x14ac:dyDescent="0.2">
      <c r="A339" t="s">
        <v>458</v>
      </c>
      <c r="B339" t="s">
        <v>459</v>
      </c>
      <c r="C339" t="s">
        <v>1040</v>
      </c>
      <c r="D339" t="s">
        <v>5</v>
      </c>
      <c r="E339">
        <v>1</v>
      </c>
      <c r="F339">
        <v>18.3820014822</v>
      </c>
      <c r="G339" t="s">
        <v>652</v>
      </c>
      <c r="H339" s="3">
        <v>45328</v>
      </c>
      <c r="I339" s="4">
        <f>IF(G339="DA",IF(D339="D",IF(J339="-",100,VLOOKUP(A339,LJSE!$D$1:$E$200,2,FALSE)),VLOOKUP(A339,LJSE!$D$1:$E$200,2,FALSE)),IF(D339="D",100,F339))</f>
        <v>18.3820014822</v>
      </c>
      <c r="J339" s="3">
        <f t="shared" si="5"/>
        <v>45328</v>
      </c>
    </row>
    <row r="340" spans="1:10" x14ac:dyDescent="0.2">
      <c r="A340" t="s">
        <v>1041</v>
      </c>
      <c r="B340" t="s">
        <v>1042</v>
      </c>
      <c r="C340" t="s">
        <v>1043</v>
      </c>
      <c r="D340" t="s">
        <v>5</v>
      </c>
      <c r="E340">
        <v>1</v>
      </c>
      <c r="F340">
        <v>0</v>
      </c>
      <c r="G340" t="s">
        <v>652</v>
      </c>
      <c r="H340" s="3">
        <v>45328</v>
      </c>
      <c r="I340" s="4">
        <f>IF(G340="DA",IF(D340="D",IF(J340="-",100,VLOOKUP(A340,LJSE!$D$1:$E$200,2,FALSE)),VLOOKUP(A340,LJSE!$D$1:$E$200,2,FALSE)),IF(D340="D",100,F340))</f>
        <v>0</v>
      </c>
      <c r="J340" s="3">
        <f t="shared" si="5"/>
        <v>45328</v>
      </c>
    </row>
    <row r="341" spans="1:10" x14ac:dyDescent="0.2">
      <c r="A341" t="s">
        <v>460</v>
      </c>
      <c r="B341" t="s">
        <v>461</v>
      </c>
      <c r="C341" t="s">
        <v>1044</v>
      </c>
      <c r="D341" t="s">
        <v>5</v>
      </c>
      <c r="E341">
        <v>1</v>
      </c>
      <c r="F341">
        <v>5779.9771333333301</v>
      </c>
      <c r="G341" t="s">
        <v>652</v>
      </c>
      <c r="H341" s="3">
        <v>45328</v>
      </c>
      <c r="I341" s="4">
        <f>IF(G341="DA",IF(D341="D",IF(J341="-",100,VLOOKUP(A341,LJSE!$D$1:$E$200,2,FALSE)),VLOOKUP(A341,LJSE!$D$1:$E$200,2,FALSE)),IF(D341="D",100,F341))</f>
        <v>5779.9771333333301</v>
      </c>
      <c r="J341" s="3">
        <f t="shared" si="5"/>
        <v>45328</v>
      </c>
    </row>
    <row r="342" spans="1:10" x14ac:dyDescent="0.2">
      <c r="A342" t="s">
        <v>462</v>
      </c>
      <c r="B342" t="s">
        <v>463</v>
      </c>
      <c r="C342" t="s">
        <v>1045</v>
      </c>
      <c r="D342" t="s">
        <v>5</v>
      </c>
      <c r="E342">
        <v>1</v>
      </c>
      <c r="F342">
        <v>71.256642307500002</v>
      </c>
      <c r="G342" t="s">
        <v>652</v>
      </c>
      <c r="H342" s="3">
        <v>45328</v>
      </c>
      <c r="I342" s="4">
        <f>IF(G342="DA",IF(D342="D",IF(J342="-",100,VLOOKUP(A342,LJSE!$D$1:$E$200,2,FALSE)),VLOOKUP(A342,LJSE!$D$1:$E$200,2,FALSE)),IF(D342="D",100,F342))</f>
        <v>71.256642307500002</v>
      </c>
      <c r="J342" s="3">
        <f t="shared" si="5"/>
        <v>45328</v>
      </c>
    </row>
    <row r="343" spans="1:10" x14ac:dyDescent="0.2">
      <c r="A343" t="s">
        <v>1459</v>
      </c>
      <c r="B343" t="s">
        <v>1460</v>
      </c>
      <c r="C343" t="s">
        <v>1461</v>
      </c>
      <c r="D343" t="s">
        <v>5</v>
      </c>
      <c r="E343">
        <v>1</v>
      </c>
      <c r="F343">
        <v>9.7387914852000002</v>
      </c>
      <c r="G343" t="s">
        <v>652</v>
      </c>
      <c r="H343" s="3">
        <v>45328</v>
      </c>
      <c r="I343" s="4">
        <f>IF(G343="DA",IF(D343="D",IF(J343="-",100,VLOOKUP(A343,LJSE!$D$1:$E$200,2,FALSE)),VLOOKUP(A343,LJSE!$D$1:$E$200,2,FALSE)),IF(D343="D",100,F343))</f>
        <v>9.7387914852000002</v>
      </c>
      <c r="J343" s="3">
        <f t="shared" si="5"/>
        <v>45328</v>
      </c>
    </row>
    <row r="344" spans="1:10" x14ac:dyDescent="0.2">
      <c r="A344" t="s">
        <v>464</v>
      </c>
      <c r="B344" t="s">
        <v>465</v>
      </c>
      <c r="C344" t="s">
        <v>1046</v>
      </c>
      <c r="D344" t="s">
        <v>5</v>
      </c>
      <c r="E344">
        <v>100</v>
      </c>
      <c r="F344">
        <v>272.60942974891498</v>
      </c>
      <c r="G344" t="s">
        <v>652</v>
      </c>
      <c r="H344" s="3">
        <v>45328</v>
      </c>
      <c r="I344" s="4">
        <f>IF(G344="DA",IF(D344="D",IF(J344="-",100,VLOOKUP(A344,LJSE!$D$1:$E$200,2,FALSE)),VLOOKUP(A344,LJSE!$D$1:$E$200,2,FALSE)),IF(D344="D",100,F344))</f>
        <v>272.60942974891498</v>
      </c>
      <c r="J344" s="3">
        <f t="shared" si="5"/>
        <v>45328</v>
      </c>
    </row>
    <row r="345" spans="1:10" x14ac:dyDescent="0.2">
      <c r="A345" t="s">
        <v>1047</v>
      </c>
      <c r="B345" t="s">
        <v>1048</v>
      </c>
      <c r="C345" t="s">
        <v>1049</v>
      </c>
      <c r="D345" t="s">
        <v>5</v>
      </c>
      <c r="E345">
        <v>1</v>
      </c>
      <c r="F345">
        <v>61.604050000000001</v>
      </c>
      <c r="G345" t="s">
        <v>652</v>
      </c>
      <c r="H345" s="3">
        <v>45328</v>
      </c>
      <c r="I345" s="4">
        <f>IF(G345="DA",IF(D345="D",IF(J345="-",100,VLOOKUP(A345,LJSE!$D$1:$E$200,2,FALSE)),VLOOKUP(A345,LJSE!$D$1:$E$200,2,FALSE)),IF(D345="D",100,F345))</f>
        <v>61.604050000000001</v>
      </c>
      <c r="J345" s="3">
        <f t="shared" si="5"/>
        <v>45328</v>
      </c>
    </row>
    <row r="346" spans="1:10" x14ac:dyDescent="0.2">
      <c r="A346" t="s">
        <v>1201</v>
      </c>
      <c r="B346" t="s">
        <v>1202</v>
      </c>
      <c r="C346" t="s">
        <v>1203</v>
      </c>
      <c r="D346" t="s">
        <v>5</v>
      </c>
      <c r="E346">
        <v>1</v>
      </c>
      <c r="F346">
        <v>1.8166659999999999E-4</v>
      </c>
      <c r="G346" t="s">
        <v>652</v>
      </c>
      <c r="H346" s="3">
        <v>45328</v>
      </c>
      <c r="I346" s="4">
        <f>IF(G346="DA",IF(D346="D",IF(J346="-",100,VLOOKUP(A346,LJSE!$D$1:$E$200,2,FALSE)),VLOOKUP(A346,LJSE!$D$1:$E$200,2,FALSE)),IF(D346="D",100,F346))</f>
        <v>1.8166659999999999E-4</v>
      </c>
      <c r="J346" s="3">
        <f t="shared" si="5"/>
        <v>45328</v>
      </c>
    </row>
    <row r="347" spans="1:10" x14ac:dyDescent="0.2">
      <c r="A347" t="s">
        <v>466</v>
      </c>
      <c r="B347" t="s">
        <v>467</v>
      </c>
      <c r="C347" t="s">
        <v>1050</v>
      </c>
      <c r="D347" t="s">
        <v>5</v>
      </c>
      <c r="E347">
        <v>1</v>
      </c>
      <c r="F347">
        <v>156.554</v>
      </c>
      <c r="G347" t="s">
        <v>652</v>
      </c>
      <c r="H347" s="3">
        <v>45328</v>
      </c>
      <c r="I347" s="4">
        <f>IF(G347="DA",IF(D347="D",IF(J347="-",100,VLOOKUP(A347,LJSE!$D$1:$E$200,2,FALSE)),VLOOKUP(A347,LJSE!$D$1:$E$200,2,FALSE)),IF(D347="D",100,F347))</f>
        <v>156.554</v>
      </c>
      <c r="J347" s="3">
        <f t="shared" si="5"/>
        <v>45328</v>
      </c>
    </row>
    <row r="348" spans="1:10" x14ac:dyDescent="0.2">
      <c r="A348" t="s">
        <v>468</v>
      </c>
      <c r="B348" t="s">
        <v>469</v>
      </c>
      <c r="C348" t="s">
        <v>1051</v>
      </c>
      <c r="D348" t="s">
        <v>5</v>
      </c>
      <c r="E348">
        <v>1</v>
      </c>
      <c r="F348">
        <v>211.62606866019999</v>
      </c>
      <c r="G348" t="s">
        <v>652</v>
      </c>
      <c r="H348" s="3">
        <v>45328</v>
      </c>
      <c r="I348" s="4">
        <f>IF(G348="DA",IF(D348="D",IF(J348="-",100,VLOOKUP(A348,LJSE!$D$1:$E$200,2,FALSE)),VLOOKUP(A348,LJSE!$D$1:$E$200,2,FALSE)),IF(D348="D",100,F348))</f>
        <v>211.62606866019999</v>
      </c>
      <c r="J348" s="3">
        <f t="shared" si="5"/>
        <v>45328</v>
      </c>
    </row>
    <row r="349" spans="1:10" x14ac:dyDescent="0.2">
      <c r="A349" t="s">
        <v>470</v>
      </c>
      <c r="B349" t="s">
        <v>471</v>
      </c>
      <c r="C349" t="s">
        <v>1052</v>
      </c>
      <c r="D349" t="s">
        <v>5</v>
      </c>
      <c r="E349">
        <v>1</v>
      </c>
      <c r="F349">
        <v>525.63314018079996</v>
      </c>
      <c r="G349" t="s">
        <v>652</v>
      </c>
      <c r="H349" s="3">
        <v>45328</v>
      </c>
      <c r="I349" s="4">
        <f>IF(G349="DA",IF(D349="D",IF(J349="-",100,VLOOKUP(A349,LJSE!$D$1:$E$200,2,FALSE)),VLOOKUP(A349,LJSE!$D$1:$E$200,2,FALSE)),IF(D349="D",100,F349))</f>
        <v>525.63314018079996</v>
      </c>
      <c r="J349" s="3">
        <f t="shared" si="5"/>
        <v>45328</v>
      </c>
    </row>
    <row r="350" spans="1:10" x14ac:dyDescent="0.2">
      <c r="A350" t="s">
        <v>472</v>
      </c>
      <c r="B350" t="s">
        <v>473</v>
      </c>
      <c r="C350" t="s">
        <v>1053</v>
      </c>
      <c r="D350" t="s">
        <v>10</v>
      </c>
      <c r="E350">
        <v>380</v>
      </c>
      <c r="F350">
        <v>380</v>
      </c>
      <c r="G350" t="s">
        <v>652</v>
      </c>
      <c r="H350" s="3">
        <v>45328</v>
      </c>
      <c r="I350" s="4">
        <f>IF(G350="DA",IF(D350="D",IF(J350="-",100,VLOOKUP(A350,LJSE!$D$1:$E$200,2,FALSE)),VLOOKUP(A350,LJSE!$D$1:$E$200,2,FALSE)),IF(D350="D",100,F350))</f>
        <v>100</v>
      </c>
      <c r="J350" s="3" t="str">
        <f t="shared" si="5"/>
        <v/>
      </c>
    </row>
    <row r="351" spans="1:10" x14ac:dyDescent="0.2">
      <c r="A351" t="s">
        <v>474</v>
      </c>
      <c r="B351" t="s">
        <v>475</v>
      </c>
      <c r="C351" t="s">
        <v>1054</v>
      </c>
      <c r="D351" t="s">
        <v>10</v>
      </c>
      <c r="E351">
        <v>1000</v>
      </c>
      <c r="F351" t="s">
        <v>1621</v>
      </c>
      <c r="G351" t="s">
        <v>651</v>
      </c>
      <c r="H351" s="3">
        <v>45328</v>
      </c>
      <c r="I351" s="4">
        <f>IF(G351="DA",IF(D351="D",IF(J351="-",100,VLOOKUP(A351,LJSE!$D$1:$E$200,2,FALSE)),VLOOKUP(A351,LJSE!$D$1:$E$200,2,FALSE)),IF(D351="D",100,F351))</f>
        <v>100</v>
      </c>
      <c r="J351" s="3" t="str">
        <f t="shared" si="5"/>
        <v>-</v>
      </c>
    </row>
    <row r="352" spans="1:10" x14ac:dyDescent="0.2">
      <c r="A352" t="s">
        <v>476</v>
      </c>
      <c r="B352" t="s">
        <v>477</v>
      </c>
      <c r="C352" t="s">
        <v>1055</v>
      </c>
      <c r="D352" t="s">
        <v>10</v>
      </c>
      <c r="E352">
        <v>1000</v>
      </c>
      <c r="F352" t="s">
        <v>1621</v>
      </c>
      <c r="G352" t="s">
        <v>651</v>
      </c>
      <c r="H352" s="3">
        <v>45328</v>
      </c>
      <c r="I352" s="4">
        <f>IF(G352="DA",IF(D352="D",IF(J352="-",100,VLOOKUP(A352,LJSE!$D$1:$E$200,2,FALSE)),VLOOKUP(A352,LJSE!$D$1:$E$200,2,FALSE)),IF(D352="D",100,F352))</f>
        <v>100</v>
      </c>
      <c r="J352" s="3" t="str">
        <f t="shared" si="5"/>
        <v>-</v>
      </c>
    </row>
    <row r="353" spans="1:10" x14ac:dyDescent="0.2">
      <c r="A353" t="s">
        <v>478</v>
      </c>
      <c r="B353" t="s">
        <v>479</v>
      </c>
      <c r="C353" t="s">
        <v>1056</v>
      </c>
      <c r="D353" t="s">
        <v>10</v>
      </c>
      <c r="E353">
        <v>1000</v>
      </c>
      <c r="F353" t="s">
        <v>1621</v>
      </c>
      <c r="G353" t="s">
        <v>651</v>
      </c>
      <c r="H353" s="3">
        <v>45328</v>
      </c>
      <c r="I353" s="4">
        <f>IF(G353="DA",IF(D353="D",IF(J353="-",100,VLOOKUP(A353,LJSE!$D$1:$E$200,2,FALSE)),VLOOKUP(A353,LJSE!$D$1:$E$200,2,FALSE)),IF(D353="D",100,F353))</f>
        <v>100</v>
      </c>
      <c r="J353" s="3" t="str">
        <f t="shared" si="5"/>
        <v>-</v>
      </c>
    </row>
    <row r="354" spans="1:10" x14ac:dyDescent="0.2">
      <c r="A354" t="s">
        <v>480</v>
      </c>
      <c r="B354" t="s">
        <v>481</v>
      </c>
      <c r="C354" t="s">
        <v>1057</v>
      </c>
      <c r="D354" t="s">
        <v>10</v>
      </c>
      <c r="E354">
        <v>1000</v>
      </c>
      <c r="F354" t="s">
        <v>1621</v>
      </c>
      <c r="G354" t="s">
        <v>651</v>
      </c>
      <c r="H354" s="3">
        <v>45328</v>
      </c>
      <c r="I354" s="4">
        <f>IF(G354="DA",IF(D354="D",IF(J354="-",100,VLOOKUP(A354,LJSE!$D$1:$E$200,2,FALSE)),VLOOKUP(A354,LJSE!$D$1:$E$200,2,FALSE)),IF(D354="D",100,F354))</f>
        <v>100</v>
      </c>
      <c r="J354" s="3" t="str">
        <f t="shared" si="5"/>
        <v>-</v>
      </c>
    </row>
    <row r="355" spans="1:10" x14ac:dyDescent="0.2">
      <c r="A355" t="s">
        <v>482</v>
      </c>
      <c r="B355" t="s">
        <v>483</v>
      </c>
      <c r="C355" t="s">
        <v>1058</v>
      </c>
      <c r="D355" t="s">
        <v>10</v>
      </c>
      <c r="E355">
        <v>1000</v>
      </c>
      <c r="F355" t="s">
        <v>1621</v>
      </c>
      <c r="G355" t="s">
        <v>651</v>
      </c>
      <c r="H355" s="3">
        <v>45328</v>
      </c>
      <c r="I355" s="4">
        <f>IF(G355="DA",IF(D355="D",IF(J355="-",100,VLOOKUP(A355,LJSE!$D$1:$E$200,2,FALSE)),VLOOKUP(A355,LJSE!$D$1:$E$200,2,FALSE)),IF(D355="D",100,F355))</f>
        <v>100</v>
      </c>
      <c r="J355" s="3" t="str">
        <f t="shared" si="5"/>
        <v>-</v>
      </c>
    </row>
    <row r="356" spans="1:10" x14ac:dyDescent="0.2">
      <c r="A356" t="s">
        <v>484</v>
      </c>
      <c r="B356" t="s">
        <v>485</v>
      </c>
      <c r="C356" t="s">
        <v>1059</v>
      </c>
      <c r="D356" t="s">
        <v>10</v>
      </c>
      <c r="E356">
        <v>1000</v>
      </c>
      <c r="F356" t="s">
        <v>1621</v>
      </c>
      <c r="G356" t="s">
        <v>651</v>
      </c>
      <c r="H356" s="3">
        <v>45328</v>
      </c>
      <c r="I356" s="4">
        <f>IF(G356="DA",IF(D356="D",IF(J356="-",100,VLOOKUP(A356,LJSE!$D$1:$E$200,2,FALSE)),VLOOKUP(A356,LJSE!$D$1:$E$200,2,FALSE)),IF(D356="D",100,F356))</f>
        <v>100</v>
      </c>
      <c r="J356" s="3" t="str">
        <f t="shared" si="5"/>
        <v>-</v>
      </c>
    </row>
    <row r="357" spans="1:10" x14ac:dyDescent="0.2">
      <c r="A357" t="s">
        <v>689</v>
      </c>
      <c r="B357" t="s">
        <v>690</v>
      </c>
      <c r="C357" t="s">
        <v>1060</v>
      </c>
      <c r="D357" t="s">
        <v>10</v>
      </c>
      <c r="E357">
        <v>1000</v>
      </c>
      <c r="F357" t="s">
        <v>1621</v>
      </c>
      <c r="G357" t="s">
        <v>651</v>
      </c>
      <c r="H357" s="3">
        <v>45328</v>
      </c>
      <c r="I357" s="4">
        <f>IF(G357="DA",IF(D357="D",IF(J357="-",100,VLOOKUP(A357,LJSE!$D$1:$E$200,2,FALSE)),VLOOKUP(A357,LJSE!$D$1:$E$200,2,FALSE)),IF(D357="D",100,F357))</f>
        <v>100</v>
      </c>
      <c r="J357" s="3" t="str">
        <f t="shared" si="5"/>
        <v>-</v>
      </c>
    </row>
    <row r="358" spans="1:10" x14ac:dyDescent="0.2">
      <c r="A358" t="s">
        <v>692</v>
      </c>
      <c r="B358" t="s">
        <v>693</v>
      </c>
      <c r="C358" t="s">
        <v>1061</v>
      </c>
      <c r="D358" t="s">
        <v>10</v>
      </c>
      <c r="E358">
        <v>1000</v>
      </c>
      <c r="F358" t="s">
        <v>1621</v>
      </c>
      <c r="G358" t="s">
        <v>651</v>
      </c>
      <c r="H358" s="3">
        <v>45328</v>
      </c>
      <c r="I358" s="4">
        <f>IF(G358="DA",IF(D358="D",IF(J358="-",100,VLOOKUP(A358,LJSE!$D$1:$E$200,2,FALSE)),VLOOKUP(A358,LJSE!$D$1:$E$200,2,FALSE)),IF(D358="D",100,F358))</f>
        <v>100</v>
      </c>
      <c r="J358" s="3" t="str">
        <f t="shared" si="5"/>
        <v>-</v>
      </c>
    </row>
    <row r="359" spans="1:10" x14ac:dyDescent="0.2">
      <c r="A359" t="s">
        <v>742</v>
      </c>
      <c r="B359" t="s">
        <v>743</v>
      </c>
      <c r="C359" t="s">
        <v>1062</v>
      </c>
      <c r="D359" t="s">
        <v>10</v>
      </c>
      <c r="E359">
        <v>1000</v>
      </c>
      <c r="F359" t="s">
        <v>1621</v>
      </c>
      <c r="G359" t="s">
        <v>651</v>
      </c>
      <c r="H359" s="3">
        <v>45328</v>
      </c>
      <c r="I359" s="4">
        <f>IF(G359="DA",IF(D359="D",IF(J359="-",100,VLOOKUP(A359,LJSE!$D$1:$E$200,2,FALSE)),VLOOKUP(A359,LJSE!$D$1:$E$200,2,FALSE)),IF(D359="D",100,F359))</f>
        <v>100</v>
      </c>
      <c r="J359" s="3" t="str">
        <f t="shared" si="5"/>
        <v>-</v>
      </c>
    </row>
    <row r="360" spans="1:10" x14ac:dyDescent="0.2">
      <c r="A360" t="s">
        <v>748</v>
      </c>
      <c r="B360" t="s">
        <v>749</v>
      </c>
      <c r="C360" t="s">
        <v>1063</v>
      </c>
      <c r="D360" t="s">
        <v>10</v>
      </c>
      <c r="E360">
        <v>1000</v>
      </c>
      <c r="F360" t="s">
        <v>1621</v>
      </c>
      <c r="G360" t="s">
        <v>651</v>
      </c>
      <c r="H360" s="3">
        <v>45328</v>
      </c>
      <c r="I360" s="4">
        <f>IF(G360="DA",IF(D360="D",IF(J360="-",100,VLOOKUP(A360,LJSE!$D$1:$E$200,2,FALSE)),VLOOKUP(A360,LJSE!$D$1:$E$200,2,FALSE)),IF(D360="D",100,F360))</f>
        <v>100</v>
      </c>
      <c r="J360" s="3" t="str">
        <f t="shared" si="5"/>
        <v>-</v>
      </c>
    </row>
    <row r="361" spans="1:10" x14ac:dyDescent="0.2">
      <c r="A361" t="s">
        <v>1204</v>
      </c>
      <c r="B361" t="s">
        <v>1205</v>
      </c>
      <c r="C361" t="s">
        <v>1206</v>
      </c>
      <c r="D361" t="s">
        <v>10</v>
      </c>
      <c r="E361">
        <v>1000</v>
      </c>
      <c r="F361" t="s">
        <v>1621</v>
      </c>
      <c r="G361" t="s">
        <v>651</v>
      </c>
      <c r="H361" s="3">
        <v>45328</v>
      </c>
      <c r="I361" s="4">
        <f>IF(G361="DA",IF(D361="D",IF(J361="-",100,VLOOKUP(A361,LJSE!$D$1:$E$200,2,FALSE)),VLOOKUP(A361,LJSE!$D$1:$E$200,2,FALSE)),IF(D361="D",100,F361))</f>
        <v>100</v>
      </c>
      <c r="J361" s="3" t="str">
        <f t="shared" si="5"/>
        <v>-</v>
      </c>
    </row>
    <row r="362" spans="1:10" x14ac:dyDescent="0.2">
      <c r="A362" t="s">
        <v>1207</v>
      </c>
      <c r="B362" t="s">
        <v>1208</v>
      </c>
      <c r="C362" t="s">
        <v>1209</v>
      </c>
      <c r="D362" t="s">
        <v>10</v>
      </c>
      <c r="E362">
        <v>1000</v>
      </c>
      <c r="F362" t="s">
        <v>1621</v>
      </c>
      <c r="G362" t="s">
        <v>651</v>
      </c>
      <c r="H362" s="3">
        <v>45328</v>
      </c>
      <c r="I362" s="4">
        <f>IF(G362="DA",IF(D362="D",IF(J362="-",100,VLOOKUP(A362,LJSE!$D$1:$E$200,2,FALSE)),VLOOKUP(A362,LJSE!$D$1:$E$200,2,FALSE)),IF(D362="D",100,F362))</f>
        <v>100</v>
      </c>
      <c r="J362" s="3" t="str">
        <f t="shared" si="5"/>
        <v>-</v>
      </c>
    </row>
    <row r="363" spans="1:10" x14ac:dyDescent="0.2">
      <c r="A363" t="s">
        <v>1210</v>
      </c>
      <c r="B363" t="s">
        <v>1211</v>
      </c>
      <c r="C363" t="s">
        <v>1212</v>
      </c>
      <c r="D363" t="s">
        <v>10</v>
      </c>
      <c r="E363">
        <v>1000</v>
      </c>
      <c r="F363" t="s">
        <v>1621</v>
      </c>
      <c r="G363" t="s">
        <v>651</v>
      </c>
      <c r="H363" s="3">
        <v>45328</v>
      </c>
      <c r="I363" s="4">
        <f>IF(G363="DA",IF(D363="D",IF(J363="-",100,VLOOKUP(A363,LJSE!$D$1:$E$200,2,FALSE)),VLOOKUP(A363,LJSE!$D$1:$E$200,2,FALSE)),IF(D363="D",100,F363))</f>
        <v>100</v>
      </c>
      <c r="J363" s="3" t="str">
        <f t="shared" si="5"/>
        <v>-</v>
      </c>
    </row>
    <row r="364" spans="1:10" x14ac:dyDescent="0.2">
      <c r="A364" t="s">
        <v>1213</v>
      </c>
      <c r="B364" t="s">
        <v>1214</v>
      </c>
      <c r="C364" t="s">
        <v>1215</v>
      </c>
      <c r="D364" t="s">
        <v>10</v>
      </c>
      <c r="E364">
        <v>1000</v>
      </c>
      <c r="F364" t="s">
        <v>1621</v>
      </c>
      <c r="G364" t="s">
        <v>651</v>
      </c>
      <c r="H364" s="3">
        <v>45328</v>
      </c>
      <c r="I364" s="4">
        <f>IF(G364="DA",IF(D364="D",IF(J364="-",100,VLOOKUP(A364,LJSE!$D$1:$E$200,2,FALSE)),VLOOKUP(A364,LJSE!$D$1:$E$200,2,FALSE)),IF(D364="D",100,F364))</f>
        <v>100</v>
      </c>
      <c r="J364" s="3" t="str">
        <f t="shared" si="5"/>
        <v>-</v>
      </c>
    </row>
    <row r="365" spans="1:10" x14ac:dyDescent="0.2">
      <c r="A365" t="s">
        <v>1216</v>
      </c>
      <c r="B365" t="s">
        <v>1217</v>
      </c>
      <c r="C365" t="s">
        <v>1218</v>
      </c>
      <c r="D365" t="s">
        <v>10</v>
      </c>
      <c r="E365">
        <v>1000</v>
      </c>
      <c r="F365" t="s">
        <v>1621</v>
      </c>
      <c r="G365" t="s">
        <v>651</v>
      </c>
      <c r="H365" s="3">
        <v>45328</v>
      </c>
      <c r="I365" s="4">
        <f>IF(G365="DA",IF(D365="D",IF(J365="-",100,VLOOKUP(A365,LJSE!$D$1:$E$200,2,FALSE)),VLOOKUP(A365,LJSE!$D$1:$E$200,2,FALSE)),IF(D365="D",100,F365))</f>
        <v>100</v>
      </c>
      <c r="J365" s="3" t="str">
        <f t="shared" si="5"/>
        <v>-</v>
      </c>
    </row>
    <row r="366" spans="1:10" x14ac:dyDescent="0.2">
      <c r="A366" t="s">
        <v>1339</v>
      </c>
      <c r="B366" t="s">
        <v>1340</v>
      </c>
      <c r="C366" t="s">
        <v>1341</v>
      </c>
      <c r="D366" t="s">
        <v>10</v>
      </c>
      <c r="E366">
        <v>1000</v>
      </c>
      <c r="F366" t="s">
        <v>1621</v>
      </c>
      <c r="G366" t="s">
        <v>651</v>
      </c>
      <c r="H366" s="3">
        <v>45328</v>
      </c>
      <c r="I366" s="4">
        <f>IF(G366="DA",IF(D366="D",IF(J366="-",100,VLOOKUP(A366,LJSE!$D$1:$E$200,2,FALSE)),VLOOKUP(A366,LJSE!$D$1:$E$200,2,FALSE)),IF(D366="D",100,F366))</f>
        <v>100</v>
      </c>
      <c r="J366" s="3" t="str">
        <f t="shared" si="5"/>
        <v>-</v>
      </c>
    </row>
    <row r="367" spans="1:10" x14ac:dyDescent="0.2">
      <c r="A367" t="s">
        <v>1342</v>
      </c>
      <c r="B367" t="s">
        <v>1343</v>
      </c>
      <c r="C367" t="s">
        <v>1344</v>
      </c>
      <c r="D367" t="s">
        <v>10</v>
      </c>
      <c r="E367">
        <v>1000</v>
      </c>
      <c r="F367" t="s">
        <v>1621</v>
      </c>
      <c r="G367" t="s">
        <v>651</v>
      </c>
      <c r="H367" s="3">
        <v>45328</v>
      </c>
      <c r="I367" s="4">
        <f>IF(G367="DA",IF(D367="D",IF(J367="-",100,VLOOKUP(A367,LJSE!$D$1:$E$200,2,FALSE)),VLOOKUP(A367,LJSE!$D$1:$E$200,2,FALSE)),IF(D367="D",100,F367))</f>
        <v>100</v>
      </c>
      <c r="J367" s="3" t="str">
        <f t="shared" si="5"/>
        <v>-</v>
      </c>
    </row>
    <row r="368" spans="1:10" x14ac:dyDescent="0.2">
      <c r="A368" t="s">
        <v>1345</v>
      </c>
      <c r="B368" t="s">
        <v>1346</v>
      </c>
      <c r="C368" t="s">
        <v>1347</v>
      </c>
      <c r="D368" t="s">
        <v>10</v>
      </c>
      <c r="E368">
        <v>1000</v>
      </c>
      <c r="F368" t="s">
        <v>1621</v>
      </c>
      <c r="G368" t="s">
        <v>651</v>
      </c>
      <c r="H368" s="3">
        <v>45328</v>
      </c>
      <c r="I368" s="4">
        <f>IF(G368="DA",IF(D368="D",IF(J368="-",100,VLOOKUP(A368,LJSE!$D$1:$E$200,2,FALSE)),VLOOKUP(A368,LJSE!$D$1:$E$200,2,FALSE)),IF(D368="D",100,F368))</f>
        <v>100</v>
      </c>
      <c r="J368" s="3" t="str">
        <f t="shared" si="5"/>
        <v>-</v>
      </c>
    </row>
    <row r="369" spans="1:10" x14ac:dyDescent="0.2">
      <c r="A369" t="s">
        <v>1386</v>
      </c>
      <c r="B369" t="s">
        <v>1387</v>
      </c>
      <c r="C369" t="s">
        <v>1388</v>
      </c>
      <c r="D369" t="s">
        <v>10</v>
      </c>
      <c r="E369">
        <v>1000</v>
      </c>
      <c r="F369" t="s">
        <v>1621</v>
      </c>
      <c r="G369" t="s">
        <v>651</v>
      </c>
      <c r="H369" s="3">
        <v>45328</v>
      </c>
      <c r="I369" s="4">
        <f>IF(G369="DA",IF(D369="D",IF(J369="-",100,VLOOKUP(A369,LJSE!$D$1:$E$200,2,FALSE)),VLOOKUP(A369,LJSE!$D$1:$E$200,2,FALSE)),IF(D369="D",100,F369))</f>
        <v>100</v>
      </c>
      <c r="J369" s="3" t="str">
        <f t="shared" si="5"/>
        <v>-</v>
      </c>
    </row>
    <row r="370" spans="1:10" x14ac:dyDescent="0.2">
      <c r="A370" t="s">
        <v>1583</v>
      </c>
      <c r="B370" t="s">
        <v>1584</v>
      </c>
      <c r="C370" t="s">
        <v>1585</v>
      </c>
      <c r="D370" t="s">
        <v>10</v>
      </c>
      <c r="E370">
        <v>1000</v>
      </c>
      <c r="F370" t="s">
        <v>1621</v>
      </c>
      <c r="G370" t="s">
        <v>651</v>
      </c>
      <c r="H370" s="3">
        <v>45328</v>
      </c>
      <c r="I370" s="4">
        <f>IF(G370="DA",IF(D370="D",IF(J370="-",100,VLOOKUP(A370,LJSE!$D$1:$E$200,2,FALSE)),VLOOKUP(A370,LJSE!$D$1:$E$200,2,FALSE)),IF(D370="D",100,F370))</f>
        <v>100</v>
      </c>
      <c r="J370" s="3" t="str">
        <f t="shared" si="5"/>
        <v>-</v>
      </c>
    </row>
    <row r="371" spans="1:10" x14ac:dyDescent="0.2">
      <c r="A371" t="s">
        <v>1586</v>
      </c>
      <c r="B371" t="s">
        <v>1587</v>
      </c>
      <c r="C371" t="s">
        <v>1588</v>
      </c>
      <c r="D371" t="s">
        <v>10</v>
      </c>
      <c r="E371">
        <v>1000</v>
      </c>
      <c r="F371" t="s">
        <v>1621</v>
      </c>
      <c r="G371" t="s">
        <v>651</v>
      </c>
      <c r="H371" s="3">
        <v>45328</v>
      </c>
      <c r="I371" s="4">
        <f>IF(G371="DA",IF(D371="D",IF(J371="-",100,VLOOKUP(A371,LJSE!$D$1:$E$200,2,FALSE)),VLOOKUP(A371,LJSE!$D$1:$E$200,2,FALSE)),IF(D371="D",100,F371))</f>
        <v>100</v>
      </c>
      <c r="J371" s="3" t="str">
        <f t="shared" si="5"/>
        <v>-</v>
      </c>
    </row>
    <row r="372" spans="1:10" x14ac:dyDescent="0.2">
      <c r="A372" t="s">
        <v>486</v>
      </c>
      <c r="B372" t="s">
        <v>487</v>
      </c>
      <c r="C372" t="s">
        <v>1064</v>
      </c>
      <c r="D372" t="s">
        <v>5</v>
      </c>
      <c r="E372">
        <v>1</v>
      </c>
      <c r="F372">
        <v>148.70476010209998</v>
      </c>
      <c r="G372" t="s">
        <v>652</v>
      </c>
      <c r="H372" s="3">
        <v>45328</v>
      </c>
      <c r="I372" s="4">
        <f>IF(G372="DA",IF(D372="D",IF(J372="-",100,VLOOKUP(A372,LJSE!$D$1:$E$200,2,FALSE)),VLOOKUP(A372,LJSE!$D$1:$E$200,2,FALSE)),IF(D372="D",100,F372))</f>
        <v>148.70476010209998</v>
      </c>
      <c r="J372" s="3">
        <f t="shared" si="5"/>
        <v>45328</v>
      </c>
    </row>
    <row r="373" spans="1:10" x14ac:dyDescent="0.2">
      <c r="A373" t="s">
        <v>488</v>
      </c>
      <c r="B373" t="s">
        <v>489</v>
      </c>
      <c r="C373" t="s">
        <v>1065</v>
      </c>
      <c r="D373" t="s">
        <v>5</v>
      </c>
      <c r="E373">
        <v>1</v>
      </c>
      <c r="F373" t="s">
        <v>1621</v>
      </c>
      <c r="G373" t="s">
        <v>651</v>
      </c>
      <c r="H373" s="3">
        <v>45328</v>
      </c>
      <c r="I373" s="4">
        <f>IF(G373="DA",IF(D373="D",IF(J373="-",100,VLOOKUP(A373,LJSE!$D$1:$E$200,2,FALSE)),VLOOKUP(A373,LJSE!$D$1:$E$200,2,FALSE)),IF(D373="D",100,F373))</f>
        <v>2080</v>
      </c>
      <c r="J373" s="3">
        <f t="shared" ca="1" si="5"/>
        <v>45328</v>
      </c>
    </row>
    <row r="374" spans="1:10" x14ac:dyDescent="0.2">
      <c r="A374" t="s">
        <v>490</v>
      </c>
      <c r="B374" t="s">
        <v>491</v>
      </c>
      <c r="C374" t="s">
        <v>1066</v>
      </c>
      <c r="D374" t="s">
        <v>5</v>
      </c>
      <c r="E374">
        <v>1</v>
      </c>
      <c r="F374">
        <v>18667000</v>
      </c>
      <c r="G374" t="s">
        <v>652</v>
      </c>
      <c r="H374" s="3">
        <v>45328</v>
      </c>
      <c r="I374" s="4">
        <f>IF(G374="DA",IF(D374="D",IF(J374="-",100,VLOOKUP(A374,LJSE!$D$1:$E$200,2,FALSE)),VLOOKUP(A374,LJSE!$D$1:$E$200,2,FALSE)),IF(D374="D",100,F374))</f>
        <v>18667000</v>
      </c>
      <c r="J374" s="3">
        <f t="shared" si="5"/>
        <v>45328</v>
      </c>
    </row>
    <row r="375" spans="1:10" x14ac:dyDescent="0.2">
      <c r="A375" t="s">
        <v>725</v>
      </c>
      <c r="B375" t="s">
        <v>739</v>
      </c>
      <c r="C375" t="s">
        <v>1067</v>
      </c>
      <c r="D375" t="s">
        <v>5</v>
      </c>
      <c r="E375">
        <v>1</v>
      </c>
      <c r="F375">
        <v>1.5492916677999999</v>
      </c>
      <c r="G375" t="s">
        <v>652</v>
      </c>
      <c r="H375" s="3">
        <v>45328</v>
      </c>
      <c r="I375" s="4">
        <f>IF(G375="DA",IF(D375="D",IF(J375="-",100,VLOOKUP(A375,LJSE!$D$1:$E$200,2,FALSE)),VLOOKUP(A375,LJSE!$D$1:$E$200,2,FALSE)),IF(D375="D",100,F375))</f>
        <v>1.5492916677999999</v>
      </c>
      <c r="J375" s="3">
        <f t="shared" si="5"/>
        <v>45328</v>
      </c>
    </row>
    <row r="376" spans="1:10" x14ac:dyDescent="0.2">
      <c r="A376" t="s">
        <v>492</v>
      </c>
      <c r="B376" t="s">
        <v>493</v>
      </c>
      <c r="C376" t="s">
        <v>1068</v>
      </c>
      <c r="D376" t="s">
        <v>5</v>
      </c>
      <c r="E376">
        <v>1</v>
      </c>
      <c r="F376">
        <v>18.598383650999999</v>
      </c>
      <c r="G376" t="s">
        <v>652</v>
      </c>
      <c r="H376" s="3">
        <v>45328</v>
      </c>
      <c r="I376" s="4">
        <f>IF(G376="DA",IF(D376="D",IF(J376="-",100,VLOOKUP(A376,LJSE!$D$1:$E$200,2,FALSE)),VLOOKUP(A376,LJSE!$D$1:$E$200,2,FALSE)),IF(D376="D",100,F376))</f>
        <v>18.598383650999999</v>
      </c>
      <c r="J376" s="3">
        <f t="shared" si="5"/>
        <v>45328</v>
      </c>
    </row>
    <row r="377" spans="1:10" x14ac:dyDescent="0.2">
      <c r="A377" t="s">
        <v>494</v>
      </c>
      <c r="B377" t="s">
        <v>495</v>
      </c>
      <c r="C377" t="s">
        <v>1069</v>
      </c>
      <c r="D377" t="s">
        <v>5</v>
      </c>
      <c r="E377">
        <v>1</v>
      </c>
      <c r="F377">
        <v>280.9075780956</v>
      </c>
      <c r="G377" t="s">
        <v>652</v>
      </c>
      <c r="H377" s="3">
        <v>45328</v>
      </c>
      <c r="I377" s="4">
        <f>IF(G377="DA",IF(D377="D",IF(J377="-",100,VLOOKUP(A377,LJSE!$D$1:$E$200,2,FALSE)),VLOOKUP(A377,LJSE!$D$1:$E$200,2,FALSE)),IF(D377="D",100,F377))</f>
        <v>280.9075780956</v>
      </c>
      <c r="J377" s="3">
        <f t="shared" si="5"/>
        <v>45328</v>
      </c>
    </row>
    <row r="378" spans="1:10" x14ac:dyDescent="0.2">
      <c r="A378" t="s">
        <v>496</v>
      </c>
      <c r="B378" t="s">
        <v>497</v>
      </c>
      <c r="C378" t="s">
        <v>1070</v>
      </c>
      <c r="D378" t="s">
        <v>5</v>
      </c>
      <c r="E378">
        <v>1</v>
      </c>
      <c r="F378">
        <v>3.1295658024000002</v>
      </c>
      <c r="G378" t="s">
        <v>652</v>
      </c>
      <c r="H378" s="3">
        <v>45328</v>
      </c>
      <c r="I378" s="4">
        <f>IF(G378="DA",IF(D378="D",IF(J378="-",100,VLOOKUP(A378,LJSE!$D$1:$E$200,2,FALSE)),VLOOKUP(A378,LJSE!$D$1:$E$200,2,FALSE)),IF(D378="D",100,F378))</f>
        <v>3.1295658024000002</v>
      </c>
      <c r="J378" s="3">
        <f t="shared" si="5"/>
        <v>45328</v>
      </c>
    </row>
    <row r="379" spans="1:10" x14ac:dyDescent="0.2">
      <c r="A379" t="s">
        <v>498</v>
      </c>
      <c r="B379" t="s">
        <v>499</v>
      </c>
      <c r="C379" t="s">
        <v>1071</v>
      </c>
      <c r="D379" t="s">
        <v>5</v>
      </c>
      <c r="E379">
        <v>1</v>
      </c>
      <c r="F379">
        <v>144.42870180449998</v>
      </c>
      <c r="G379" t="s">
        <v>652</v>
      </c>
      <c r="H379" s="3">
        <v>45328</v>
      </c>
      <c r="I379" s="4">
        <f>IF(G379="DA",IF(D379="D",IF(J379="-",100,VLOOKUP(A379,LJSE!$D$1:$E$200,2,FALSE)),VLOOKUP(A379,LJSE!$D$1:$E$200,2,FALSE)),IF(D379="D",100,F379))</f>
        <v>144.42870180449998</v>
      </c>
      <c r="J379" s="3">
        <f t="shared" si="5"/>
        <v>45328</v>
      </c>
    </row>
    <row r="380" spans="1:10" x14ac:dyDescent="0.2">
      <c r="A380" t="s">
        <v>1156</v>
      </c>
      <c r="B380" t="s">
        <v>1157</v>
      </c>
      <c r="C380" t="s">
        <v>1168</v>
      </c>
      <c r="D380" t="s">
        <v>10</v>
      </c>
      <c r="E380">
        <v>100000</v>
      </c>
      <c r="F380" t="s">
        <v>1621</v>
      </c>
      <c r="G380" t="s">
        <v>651</v>
      </c>
      <c r="H380" s="3">
        <v>45328</v>
      </c>
      <c r="I380" s="4">
        <f>IF(G380="DA",IF(D380="D",IF(J380="-",100,VLOOKUP(A380,LJSE!$D$1:$E$200,2,FALSE)),VLOOKUP(A380,LJSE!$D$1:$E$200,2,FALSE)),IF(D380="D",100,F380))</f>
        <v>100</v>
      </c>
      <c r="J380" s="3" t="str">
        <f t="shared" si="5"/>
        <v>-</v>
      </c>
    </row>
    <row r="381" spans="1:10" x14ac:dyDescent="0.2">
      <c r="A381" t="s">
        <v>1589</v>
      </c>
      <c r="B381" t="s">
        <v>1590</v>
      </c>
      <c r="C381" t="s">
        <v>1591</v>
      </c>
      <c r="D381" t="s">
        <v>10</v>
      </c>
      <c r="E381">
        <v>100000</v>
      </c>
      <c r="F381" t="s">
        <v>1621</v>
      </c>
      <c r="G381" t="s">
        <v>651</v>
      </c>
      <c r="H381" s="3">
        <v>45328</v>
      </c>
      <c r="I381" s="4">
        <f>IF(G381="DA",IF(D381="D",IF(J381="-",100,VLOOKUP(A381,LJSE!$D$1:$E$200,2,FALSE)),VLOOKUP(A381,LJSE!$D$1:$E$200,2,FALSE)),IF(D381="D",100,F381))</f>
        <v>100</v>
      </c>
      <c r="J381" s="3" t="str">
        <f t="shared" si="5"/>
        <v>-</v>
      </c>
    </row>
    <row r="382" spans="1:10" x14ac:dyDescent="0.2">
      <c r="A382" t="s">
        <v>500</v>
      </c>
      <c r="B382" t="s">
        <v>501</v>
      </c>
      <c r="C382" t="s">
        <v>1072</v>
      </c>
      <c r="D382" t="s">
        <v>5</v>
      </c>
      <c r="E382">
        <v>1</v>
      </c>
      <c r="F382">
        <v>269.94840219740001</v>
      </c>
      <c r="G382" t="s">
        <v>652</v>
      </c>
      <c r="H382" s="3">
        <v>45328</v>
      </c>
      <c r="I382" s="4">
        <f>IF(G382="DA",IF(D382="D",IF(J382="-",100,VLOOKUP(A382,LJSE!$D$1:$E$200,2,FALSE)),VLOOKUP(A382,LJSE!$D$1:$E$200,2,FALSE)),IF(D382="D",100,F382))</f>
        <v>269.94840219740001</v>
      </c>
      <c r="J382" s="3">
        <f t="shared" si="5"/>
        <v>45328</v>
      </c>
    </row>
    <row r="383" spans="1:10" x14ac:dyDescent="0.2">
      <c r="A383" t="s">
        <v>502</v>
      </c>
      <c r="B383" t="s">
        <v>503</v>
      </c>
      <c r="C383" t="s">
        <v>1073</v>
      </c>
      <c r="D383" t="s">
        <v>5</v>
      </c>
      <c r="E383">
        <v>1</v>
      </c>
      <c r="F383">
        <v>73.171549047799999</v>
      </c>
      <c r="G383" t="s">
        <v>652</v>
      </c>
      <c r="H383" s="3">
        <v>45328</v>
      </c>
      <c r="I383" s="4">
        <f>IF(G383="DA",IF(D383="D",IF(J383="-",100,VLOOKUP(A383,LJSE!$D$1:$E$200,2,FALSE)),VLOOKUP(A383,LJSE!$D$1:$E$200,2,FALSE)),IF(D383="D",100,F383))</f>
        <v>73.171549047799999</v>
      </c>
      <c r="J383" s="3">
        <f t="shared" si="5"/>
        <v>45328</v>
      </c>
    </row>
    <row r="384" spans="1:10" x14ac:dyDescent="0.2">
      <c r="A384" t="s">
        <v>504</v>
      </c>
      <c r="B384" t="s">
        <v>505</v>
      </c>
      <c r="C384" t="s">
        <v>1074</v>
      </c>
      <c r="D384" t="s">
        <v>5</v>
      </c>
      <c r="E384">
        <v>1</v>
      </c>
      <c r="F384">
        <v>34.783227397700003</v>
      </c>
      <c r="G384" t="s">
        <v>652</v>
      </c>
      <c r="H384" s="3">
        <v>45328</v>
      </c>
      <c r="I384" s="4">
        <f>IF(G384="DA",IF(D384="D",IF(J384="-",100,VLOOKUP(A384,LJSE!$D$1:$E$200,2,FALSE)),VLOOKUP(A384,LJSE!$D$1:$E$200,2,FALSE)),IF(D384="D",100,F384))</f>
        <v>34.783227397700003</v>
      </c>
      <c r="J384" s="3">
        <f t="shared" si="5"/>
        <v>45328</v>
      </c>
    </row>
    <row r="385" spans="1:10" x14ac:dyDescent="0.2">
      <c r="A385" t="s">
        <v>506</v>
      </c>
      <c r="B385" t="s">
        <v>507</v>
      </c>
      <c r="C385" t="s">
        <v>1075</v>
      </c>
      <c r="D385" t="s">
        <v>5</v>
      </c>
      <c r="E385">
        <v>1</v>
      </c>
      <c r="F385" t="s">
        <v>1621</v>
      </c>
      <c r="G385" t="s">
        <v>651</v>
      </c>
      <c r="H385" s="3">
        <v>45328</v>
      </c>
      <c r="I385" s="4">
        <f>IF(G385="DA",IF(D385="D",IF(J385="-",100,VLOOKUP(A385,LJSE!$D$1:$E$200,2,FALSE)),VLOOKUP(A385,LJSE!$D$1:$E$200,2,FALSE)),IF(D385="D",100,F385))</f>
        <v>600</v>
      </c>
      <c r="J385" s="3">
        <f t="shared" ca="1" si="5"/>
        <v>45328</v>
      </c>
    </row>
    <row r="386" spans="1:10" x14ac:dyDescent="0.2">
      <c r="A386" t="s">
        <v>508</v>
      </c>
      <c r="B386" t="s">
        <v>509</v>
      </c>
      <c r="C386" t="s">
        <v>1076</v>
      </c>
      <c r="D386" t="s">
        <v>5</v>
      </c>
      <c r="E386">
        <v>1</v>
      </c>
      <c r="F386">
        <v>2170.9216921692</v>
      </c>
      <c r="G386" t="s">
        <v>652</v>
      </c>
      <c r="H386" s="3">
        <v>45328</v>
      </c>
      <c r="I386" s="4">
        <f>IF(G386="DA",IF(D386="D",IF(J386="-",100,VLOOKUP(A386,LJSE!$D$1:$E$200,2,FALSE)),VLOOKUP(A386,LJSE!$D$1:$E$200,2,FALSE)),IF(D386="D",100,F386))</f>
        <v>2170.9216921692</v>
      </c>
      <c r="J386" s="3">
        <f t="shared" si="5"/>
        <v>45328</v>
      </c>
    </row>
    <row r="387" spans="1:10" x14ac:dyDescent="0.2">
      <c r="A387" t="s">
        <v>510</v>
      </c>
      <c r="B387" t="s">
        <v>511</v>
      </c>
      <c r="C387" t="s">
        <v>1077</v>
      </c>
      <c r="D387" t="s">
        <v>5</v>
      </c>
      <c r="E387">
        <v>1</v>
      </c>
      <c r="F387">
        <v>2170.9216921692</v>
      </c>
      <c r="G387" t="s">
        <v>652</v>
      </c>
      <c r="H387" s="3">
        <v>45328</v>
      </c>
      <c r="I387" s="4">
        <f>IF(G387="DA",IF(D387="D",IF(J387="-",100,VLOOKUP(A387,LJSE!$D$1:$E$200,2,FALSE)),VLOOKUP(A387,LJSE!$D$1:$E$200,2,FALSE)),IF(D387="D",100,F387))</f>
        <v>2170.9216921692</v>
      </c>
      <c r="J387" s="3">
        <f t="shared" ref="J387:J450" si="6">IF(G387="DA",IF(D387="D","-",$L$1),IF(D387="D","",H387))</f>
        <v>45328</v>
      </c>
    </row>
    <row r="388" spans="1:10" x14ac:dyDescent="0.2">
      <c r="A388" t="s">
        <v>512</v>
      </c>
      <c r="B388" t="s">
        <v>513</v>
      </c>
      <c r="C388" t="s">
        <v>1078</v>
      </c>
      <c r="D388" t="s">
        <v>5</v>
      </c>
      <c r="E388">
        <v>1</v>
      </c>
      <c r="F388">
        <v>753.64112338129996</v>
      </c>
      <c r="G388" t="s">
        <v>652</v>
      </c>
      <c r="H388" s="3">
        <v>45328</v>
      </c>
      <c r="I388" s="4">
        <f>IF(G388="DA",IF(D388="D",IF(J388="-",100,VLOOKUP(A388,LJSE!$D$1:$E$200,2,FALSE)),VLOOKUP(A388,LJSE!$D$1:$E$200,2,FALSE)),IF(D388="D",100,F388))</f>
        <v>753.64112338129996</v>
      </c>
      <c r="J388" s="3">
        <f t="shared" si="6"/>
        <v>45328</v>
      </c>
    </row>
    <row r="389" spans="1:10" x14ac:dyDescent="0.2">
      <c r="A389" t="s">
        <v>514</v>
      </c>
      <c r="B389" t="s">
        <v>515</v>
      </c>
      <c r="C389" t="s">
        <v>1079</v>
      </c>
      <c r="D389" t="s">
        <v>5</v>
      </c>
      <c r="E389">
        <v>1</v>
      </c>
      <c r="F389">
        <v>58.919819634099994</v>
      </c>
      <c r="G389" t="s">
        <v>652</v>
      </c>
      <c r="H389" s="3">
        <v>45328</v>
      </c>
      <c r="I389" s="4">
        <f>IF(G389="DA",IF(D389="D",IF(J389="-",100,VLOOKUP(A389,LJSE!$D$1:$E$200,2,FALSE)),VLOOKUP(A389,LJSE!$D$1:$E$200,2,FALSE)),IF(D389="D",100,F389))</f>
        <v>58.919819634099994</v>
      </c>
      <c r="J389" s="3">
        <f t="shared" si="6"/>
        <v>45328</v>
      </c>
    </row>
    <row r="390" spans="1:10" x14ac:dyDescent="0.2">
      <c r="A390" t="s">
        <v>516</v>
      </c>
      <c r="B390" t="s">
        <v>517</v>
      </c>
      <c r="C390" t="s">
        <v>1080</v>
      </c>
      <c r="D390" t="s">
        <v>5</v>
      </c>
      <c r="E390">
        <v>1</v>
      </c>
      <c r="F390">
        <v>2.7946413796999998</v>
      </c>
      <c r="G390" t="s">
        <v>652</v>
      </c>
      <c r="H390" s="3">
        <v>45328</v>
      </c>
      <c r="I390" s="4">
        <f>IF(G390="DA",IF(D390="D",IF(J390="-",100,VLOOKUP(A390,LJSE!$D$1:$E$200,2,FALSE)),VLOOKUP(A390,LJSE!$D$1:$E$200,2,FALSE)),IF(D390="D",100,F390))</f>
        <v>2.7946413796999998</v>
      </c>
      <c r="J390" s="3">
        <f t="shared" si="6"/>
        <v>45328</v>
      </c>
    </row>
    <row r="391" spans="1:10" x14ac:dyDescent="0.2">
      <c r="A391" t="s">
        <v>1081</v>
      </c>
      <c r="B391" t="s">
        <v>1082</v>
      </c>
      <c r="C391" t="s">
        <v>1083</v>
      </c>
      <c r="D391" t="s">
        <v>5</v>
      </c>
      <c r="E391">
        <v>1</v>
      </c>
      <c r="F391">
        <v>75.155519999999996</v>
      </c>
      <c r="G391" t="s">
        <v>652</v>
      </c>
      <c r="H391" s="3">
        <v>45328</v>
      </c>
      <c r="I391" s="4">
        <f>IF(G391="DA",IF(D391="D",IF(J391="-",100,VLOOKUP(A391,LJSE!$D$1:$E$200,2,FALSE)),VLOOKUP(A391,LJSE!$D$1:$E$200,2,FALSE)),IF(D391="D",100,F391))</f>
        <v>75.155519999999996</v>
      </c>
      <c r="J391" s="3">
        <f t="shared" si="6"/>
        <v>45328</v>
      </c>
    </row>
    <row r="392" spans="1:10" x14ac:dyDescent="0.2">
      <c r="A392" t="s">
        <v>518</v>
      </c>
      <c r="B392" t="s">
        <v>519</v>
      </c>
      <c r="C392" t="s">
        <v>1084</v>
      </c>
      <c r="D392" t="s">
        <v>5</v>
      </c>
      <c r="E392">
        <v>1</v>
      </c>
      <c r="F392">
        <v>24.747196236499999</v>
      </c>
      <c r="G392" t="s">
        <v>652</v>
      </c>
      <c r="H392" s="3">
        <v>45328</v>
      </c>
      <c r="I392" s="4">
        <f>IF(G392="DA",IF(D392="D",IF(J392="-",100,VLOOKUP(A392,LJSE!$D$1:$E$200,2,FALSE)),VLOOKUP(A392,LJSE!$D$1:$E$200,2,FALSE)),IF(D392="D",100,F392))</f>
        <v>24.747196236499999</v>
      </c>
      <c r="J392" s="3">
        <f t="shared" si="6"/>
        <v>45328</v>
      </c>
    </row>
    <row r="393" spans="1:10" x14ac:dyDescent="0.2">
      <c r="A393" t="s">
        <v>520</v>
      </c>
      <c r="B393" t="s">
        <v>521</v>
      </c>
      <c r="C393" t="s">
        <v>1085</v>
      </c>
      <c r="D393" t="s">
        <v>5</v>
      </c>
      <c r="E393">
        <v>1</v>
      </c>
      <c r="F393">
        <v>4.9192273487999998</v>
      </c>
      <c r="G393" t="s">
        <v>652</v>
      </c>
      <c r="H393" s="3">
        <v>45328</v>
      </c>
      <c r="I393" s="4">
        <f>IF(G393="DA",IF(D393="D",IF(J393="-",100,VLOOKUP(A393,LJSE!$D$1:$E$200,2,FALSE)),VLOOKUP(A393,LJSE!$D$1:$E$200,2,FALSE)),IF(D393="D",100,F393))</f>
        <v>4.9192273487999998</v>
      </c>
      <c r="J393" s="3">
        <f t="shared" si="6"/>
        <v>45328</v>
      </c>
    </row>
    <row r="394" spans="1:10" x14ac:dyDescent="0.2">
      <c r="A394" t="s">
        <v>1371</v>
      </c>
      <c r="B394" t="s">
        <v>1372</v>
      </c>
      <c r="C394" t="s">
        <v>1373</v>
      </c>
      <c r="D394" t="s">
        <v>5</v>
      </c>
      <c r="E394">
        <v>1</v>
      </c>
      <c r="F394">
        <v>20.738899983900001</v>
      </c>
      <c r="G394" t="s">
        <v>652</v>
      </c>
      <c r="H394" s="3">
        <v>45328</v>
      </c>
      <c r="I394" s="4">
        <f>IF(G394="DA",IF(D394="D",IF(J394="-",100,VLOOKUP(A394,LJSE!$D$1:$E$200,2,FALSE)),VLOOKUP(A394,LJSE!$D$1:$E$200,2,FALSE)),IF(D394="D",100,F394))</f>
        <v>20.738899983900001</v>
      </c>
      <c r="J394" s="3">
        <f t="shared" si="6"/>
        <v>45328</v>
      </c>
    </row>
    <row r="395" spans="1:10" x14ac:dyDescent="0.2">
      <c r="A395" t="s">
        <v>522</v>
      </c>
      <c r="B395" t="s">
        <v>523</v>
      </c>
      <c r="C395" t="s">
        <v>1086</v>
      </c>
      <c r="D395" t="s">
        <v>5</v>
      </c>
      <c r="E395">
        <v>1</v>
      </c>
      <c r="F395">
        <v>895.87613519699994</v>
      </c>
      <c r="G395" t="s">
        <v>652</v>
      </c>
      <c r="H395" s="3">
        <v>45328</v>
      </c>
      <c r="I395" s="4">
        <f>IF(G395="DA",IF(D395="D",IF(J395="-",100,VLOOKUP(A395,LJSE!$D$1:$E$200,2,FALSE)),VLOOKUP(A395,LJSE!$D$1:$E$200,2,FALSE)),IF(D395="D",100,F395))</f>
        <v>895.87613519699994</v>
      </c>
      <c r="J395" s="3">
        <f t="shared" si="6"/>
        <v>45328</v>
      </c>
    </row>
    <row r="396" spans="1:10" x14ac:dyDescent="0.2">
      <c r="A396" t="s">
        <v>524</v>
      </c>
      <c r="B396" t="s">
        <v>525</v>
      </c>
      <c r="C396" t="s">
        <v>1087</v>
      </c>
      <c r="D396" t="s">
        <v>5</v>
      </c>
      <c r="E396">
        <v>125</v>
      </c>
      <c r="F396">
        <v>3979.6916666666002</v>
      </c>
      <c r="G396" t="s">
        <v>652</v>
      </c>
      <c r="H396" s="3">
        <v>45328</v>
      </c>
      <c r="I396" s="4">
        <f>IF(G396="DA",IF(D396="D",IF(J396="-",100,VLOOKUP(A396,LJSE!$D$1:$E$200,2,FALSE)),VLOOKUP(A396,LJSE!$D$1:$E$200,2,FALSE)),IF(D396="D",100,F396))</f>
        <v>3979.6916666666002</v>
      </c>
      <c r="J396" s="3">
        <f t="shared" si="6"/>
        <v>45328</v>
      </c>
    </row>
    <row r="397" spans="1:10" x14ac:dyDescent="0.2">
      <c r="A397" t="s">
        <v>526</v>
      </c>
      <c r="B397" t="s">
        <v>527</v>
      </c>
      <c r="C397" t="s">
        <v>1088</v>
      </c>
      <c r="D397" t="s">
        <v>5</v>
      </c>
      <c r="E397">
        <v>1</v>
      </c>
      <c r="F397">
        <v>6589.2481801889498</v>
      </c>
      <c r="G397" t="s">
        <v>652</v>
      </c>
      <c r="H397" s="3">
        <v>45328</v>
      </c>
      <c r="I397" s="4">
        <f>IF(G397="DA",IF(D397="D",IF(J397="-",100,VLOOKUP(A397,LJSE!$D$1:$E$200,2,FALSE)),VLOOKUP(A397,LJSE!$D$1:$E$200,2,FALSE)),IF(D397="D",100,F397))</f>
        <v>6589.2481801889498</v>
      </c>
      <c r="J397" s="3">
        <f t="shared" si="6"/>
        <v>45328</v>
      </c>
    </row>
    <row r="398" spans="1:10" x14ac:dyDescent="0.2">
      <c r="A398" t="s">
        <v>1089</v>
      </c>
      <c r="B398" t="s">
        <v>1090</v>
      </c>
      <c r="C398" t="s">
        <v>1091</v>
      </c>
      <c r="D398" t="s">
        <v>5</v>
      </c>
      <c r="E398">
        <v>1</v>
      </c>
      <c r="F398">
        <v>335.38799999999998</v>
      </c>
      <c r="G398" t="s">
        <v>652</v>
      </c>
      <c r="H398" s="3">
        <v>45328</v>
      </c>
      <c r="I398" s="4">
        <f>IF(G398="DA",IF(D398="D",IF(J398="-",100,VLOOKUP(A398,LJSE!$D$1:$E$200,2,FALSE)),VLOOKUP(A398,LJSE!$D$1:$E$200,2,FALSE)),IF(D398="D",100,F398))</f>
        <v>335.38799999999998</v>
      </c>
      <c r="J398" s="3">
        <f t="shared" si="6"/>
        <v>45328</v>
      </c>
    </row>
    <row r="399" spans="1:10" x14ac:dyDescent="0.2">
      <c r="A399" t="s">
        <v>528</v>
      </c>
      <c r="B399" t="s">
        <v>529</v>
      </c>
      <c r="C399" t="s">
        <v>1092</v>
      </c>
      <c r="D399" t="s">
        <v>5</v>
      </c>
      <c r="E399">
        <v>1</v>
      </c>
      <c r="F399">
        <v>616.07083333333298</v>
      </c>
      <c r="G399" t="s">
        <v>652</v>
      </c>
      <c r="H399" s="3">
        <v>45328</v>
      </c>
      <c r="I399" s="4">
        <f>IF(G399="DA",IF(D399="D",IF(J399="-",100,VLOOKUP(A399,LJSE!$D$1:$E$200,2,FALSE)),VLOOKUP(A399,LJSE!$D$1:$E$200,2,FALSE)),IF(D399="D",100,F399))</f>
        <v>616.07083333333298</v>
      </c>
      <c r="J399" s="3">
        <f t="shared" si="6"/>
        <v>45328</v>
      </c>
    </row>
    <row r="400" spans="1:10" x14ac:dyDescent="0.2">
      <c r="A400" t="s">
        <v>530</v>
      </c>
      <c r="B400" t="s">
        <v>531</v>
      </c>
      <c r="C400" t="s">
        <v>1093</v>
      </c>
      <c r="D400" t="s">
        <v>5</v>
      </c>
      <c r="E400">
        <v>1</v>
      </c>
      <c r="F400">
        <v>467.89853945409999</v>
      </c>
      <c r="G400" t="s">
        <v>652</v>
      </c>
      <c r="H400" s="3">
        <v>45328</v>
      </c>
      <c r="I400" s="4">
        <f>IF(G400="DA",IF(D400="D",IF(J400="-",100,VLOOKUP(A400,LJSE!$D$1:$E$200,2,FALSE)),VLOOKUP(A400,LJSE!$D$1:$E$200,2,FALSE)),IF(D400="D",100,F400))</f>
        <v>467.89853945409999</v>
      </c>
      <c r="J400" s="3">
        <f t="shared" si="6"/>
        <v>45328</v>
      </c>
    </row>
    <row r="401" spans="1:10" x14ac:dyDescent="0.2">
      <c r="A401" t="s">
        <v>532</v>
      </c>
      <c r="B401" t="s">
        <v>533</v>
      </c>
      <c r="C401" t="s">
        <v>1094</v>
      </c>
      <c r="D401" t="s">
        <v>5</v>
      </c>
      <c r="E401">
        <v>1</v>
      </c>
      <c r="F401">
        <v>606.54527938343006</v>
      </c>
      <c r="G401" t="s">
        <v>652</v>
      </c>
      <c r="H401" s="3">
        <v>45328</v>
      </c>
      <c r="I401" s="4">
        <f>IF(G401="DA",IF(D401="D",IF(J401="-",100,VLOOKUP(A401,LJSE!$D$1:$E$200,2,FALSE)),VLOOKUP(A401,LJSE!$D$1:$E$200,2,FALSE)),IF(D401="D",100,F401))</f>
        <v>606.54527938343006</v>
      </c>
      <c r="J401" s="3">
        <f t="shared" si="6"/>
        <v>45328</v>
      </c>
    </row>
    <row r="402" spans="1:10" x14ac:dyDescent="0.2">
      <c r="A402" t="s">
        <v>534</v>
      </c>
      <c r="B402" t="s">
        <v>535</v>
      </c>
      <c r="C402" t="s">
        <v>1095</v>
      </c>
      <c r="D402" t="s">
        <v>5</v>
      </c>
      <c r="E402">
        <v>4</v>
      </c>
      <c r="F402">
        <v>236.25310315900001</v>
      </c>
      <c r="G402" t="s">
        <v>652</v>
      </c>
      <c r="H402" s="3">
        <v>45328</v>
      </c>
      <c r="I402" s="4">
        <f>IF(G402="DA",IF(D402="D",IF(J402="-",100,VLOOKUP(A402,LJSE!$D$1:$E$200,2,FALSE)),VLOOKUP(A402,LJSE!$D$1:$E$200,2,FALSE)),IF(D402="D",100,F402))</f>
        <v>236.25310315900001</v>
      </c>
      <c r="J402" s="3">
        <f t="shared" si="6"/>
        <v>45328</v>
      </c>
    </row>
    <row r="403" spans="1:10" x14ac:dyDescent="0.2">
      <c r="A403" t="s">
        <v>536</v>
      </c>
      <c r="B403" t="s">
        <v>537</v>
      </c>
      <c r="C403" t="s">
        <v>1096</v>
      </c>
      <c r="D403" t="s">
        <v>5</v>
      </c>
      <c r="E403">
        <v>1</v>
      </c>
      <c r="F403">
        <v>528.48493421979992</v>
      </c>
      <c r="G403" t="s">
        <v>652</v>
      </c>
      <c r="H403" s="3">
        <v>45328</v>
      </c>
      <c r="I403" s="4">
        <f>IF(G403="DA",IF(D403="D",IF(J403="-",100,VLOOKUP(A403,LJSE!$D$1:$E$200,2,FALSE)),VLOOKUP(A403,LJSE!$D$1:$E$200,2,FALSE)),IF(D403="D",100,F403))</f>
        <v>528.48493421979992</v>
      </c>
      <c r="J403" s="3">
        <f t="shared" si="6"/>
        <v>45328</v>
      </c>
    </row>
    <row r="404" spans="1:10" x14ac:dyDescent="0.2">
      <c r="A404" t="s">
        <v>538</v>
      </c>
      <c r="B404" t="s">
        <v>539</v>
      </c>
      <c r="C404" t="s">
        <v>1097</v>
      </c>
      <c r="D404" t="s">
        <v>5</v>
      </c>
      <c r="E404">
        <v>1</v>
      </c>
      <c r="F404">
        <v>22.765807769799999</v>
      </c>
      <c r="G404" t="s">
        <v>652</v>
      </c>
      <c r="H404" s="3">
        <v>45328</v>
      </c>
      <c r="I404" s="4">
        <f>IF(G404="DA",IF(D404="D",IF(J404="-",100,VLOOKUP(A404,LJSE!$D$1:$E$200,2,FALSE)),VLOOKUP(A404,LJSE!$D$1:$E$200,2,FALSE)),IF(D404="D",100,F404))</f>
        <v>22.765807769799999</v>
      </c>
      <c r="J404" s="3">
        <f t="shared" si="6"/>
        <v>45328</v>
      </c>
    </row>
    <row r="405" spans="1:10" x14ac:dyDescent="0.2">
      <c r="A405" t="s">
        <v>540</v>
      </c>
      <c r="B405" t="s">
        <v>541</v>
      </c>
      <c r="C405" t="s">
        <v>1098</v>
      </c>
      <c r="D405" t="s">
        <v>5</v>
      </c>
      <c r="E405">
        <v>1</v>
      </c>
      <c r="F405">
        <v>668.27</v>
      </c>
      <c r="G405" t="s">
        <v>652</v>
      </c>
      <c r="H405" s="3">
        <v>45328</v>
      </c>
      <c r="I405" s="4">
        <f>IF(G405="DA",IF(D405="D",IF(J405="-",100,VLOOKUP(A405,LJSE!$D$1:$E$200,2,FALSE)),VLOOKUP(A405,LJSE!$D$1:$E$200,2,FALSE)),IF(D405="D",100,F405))</f>
        <v>668.27</v>
      </c>
      <c r="J405" s="3">
        <f t="shared" si="6"/>
        <v>45328</v>
      </c>
    </row>
    <row r="406" spans="1:10" x14ac:dyDescent="0.2">
      <c r="A406" t="s">
        <v>542</v>
      </c>
      <c r="B406" t="s">
        <v>543</v>
      </c>
      <c r="C406" t="s">
        <v>1099</v>
      </c>
      <c r="D406" t="s">
        <v>5</v>
      </c>
      <c r="E406">
        <v>1</v>
      </c>
      <c r="F406">
        <v>652.87635574829994</v>
      </c>
      <c r="G406" t="s">
        <v>652</v>
      </c>
      <c r="H406" s="3">
        <v>45328</v>
      </c>
      <c r="I406" s="4">
        <f>IF(G406="DA",IF(D406="D",IF(J406="-",100,VLOOKUP(A406,LJSE!$D$1:$E$200,2,FALSE)),VLOOKUP(A406,LJSE!$D$1:$E$200,2,FALSE)),IF(D406="D",100,F406))</f>
        <v>652.87635574829994</v>
      </c>
      <c r="J406" s="3">
        <f t="shared" si="6"/>
        <v>45328</v>
      </c>
    </row>
    <row r="407" spans="1:10" x14ac:dyDescent="0.2">
      <c r="A407" t="s">
        <v>1592</v>
      </c>
      <c r="B407" t="s">
        <v>1593</v>
      </c>
      <c r="C407" t="s">
        <v>1594</v>
      </c>
      <c r="D407" t="s">
        <v>10</v>
      </c>
      <c r="E407">
        <v>1000</v>
      </c>
      <c r="F407" t="s">
        <v>1621</v>
      </c>
      <c r="G407" t="s">
        <v>651</v>
      </c>
      <c r="H407" s="3">
        <v>45328</v>
      </c>
      <c r="I407" s="4">
        <f>IF(G407="DA",IF(D407="D",IF(J407="-",100,VLOOKUP(A407,LJSE!$D$1:$E$200,2,FALSE)),VLOOKUP(A407,LJSE!$D$1:$E$200,2,FALSE)),IF(D407="D",100,F407))</f>
        <v>100</v>
      </c>
      <c r="J407" s="3" t="str">
        <f t="shared" si="6"/>
        <v>-</v>
      </c>
    </row>
    <row r="408" spans="1:10" x14ac:dyDescent="0.2">
      <c r="A408" t="s">
        <v>1595</v>
      </c>
      <c r="B408" t="s">
        <v>1596</v>
      </c>
      <c r="C408" t="s">
        <v>1597</v>
      </c>
      <c r="D408" t="s">
        <v>10</v>
      </c>
      <c r="E408">
        <v>1000</v>
      </c>
      <c r="F408" t="s">
        <v>1621</v>
      </c>
      <c r="G408" t="s">
        <v>651</v>
      </c>
      <c r="H408" s="3">
        <v>45328</v>
      </c>
      <c r="I408" s="4">
        <f>IF(G408="DA",IF(D408="D",IF(J408="-",100,VLOOKUP(A408,LJSE!$D$1:$E$200,2,FALSE)),VLOOKUP(A408,LJSE!$D$1:$E$200,2,FALSE)),IF(D408="D",100,F408))</f>
        <v>100</v>
      </c>
      <c r="J408" s="3" t="str">
        <f t="shared" si="6"/>
        <v>-</v>
      </c>
    </row>
    <row r="409" spans="1:10" x14ac:dyDescent="0.2">
      <c r="A409" t="s">
        <v>1598</v>
      </c>
      <c r="B409" t="s">
        <v>1599</v>
      </c>
      <c r="C409" t="s">
        <v>1600</v>
      </c>
      <c r="D409" t="s">
        <v>10</v>
      </c>
      <c r="E409">
        <v>1000</v>
      </c>
      <c r="F409" t="s">
        <v>1621</v>
      </c>
      <c r="G409" t="s">
        <v>651</v>
      </c>
      <c r="H409" s="3">
        <v>45328</v>
      </c>
      <c r="I409" s="4">
        <f>IF(G409="DA",IF(D409="D",IF(J409="-",100,VLOOKUP(A409,LJSE!$D$1:$E$200,2,FALSE)),VLOOKUP(A409,LJSE!$D$1:$E$200,2,FALSE)),IF(D409="D",100,F409))</f>
        <v>100</v>
      </c>
      <c r="J409" s="3" t="str">
        <f t="shared" si="6"/>
        <v>-</v>
      </c>
    </row>
    <row r="410" spans="1:10" x14ac:dyDescent="0.2">
      <c r="A410" t="s">
        <v>544</v>
      </c>
      <c r="B410" t="s">
        <v>545</v>
      </c>
      <c r="C410" t="s">
        <v>1100</v>
      </c>
      <c r="D410" t="s">
        <v>5</v>
      </c>
      <c r="E410">
        <v>1</v>
      </c>
      <c r="F410">
        <v>38.705063512300001</v>
      </c>
      <c r="G410" t="s">
        <v>652</v>
      </c>
      <c r="H410" s="3">
        <v>45328</v>
      </c>
      <c r="I410" s="4">
        <f>IF(G410="DA",IF(D410="D",IF(J410="-",100,VLOOKUP(A410,LJSE!$D$1:$E$200,2,FALSE)),VLOOKUP(A410,LJSE!$D$1:$E$200,2,FALSE)),IF(D410="D",100,F410))</f>
        <v>38.705063512300001</v>
      </c>
      <c r="J410" s="3">
        <f t="shared" si="6"/>
        <v>45328</v>
      </c>
    </row>
    <row r="411" spans="1:10" x14ac:dyDescent="0.2">
      <c r="A411" t="s">
        <v>546</v>
      </c>
      <c r="B411" t="s">
        <v>547</v>
      </c>
      <c r="C411" t="s">
        <v>1101</v>
      </c>
      <c r="D411" t="s">
        <v>5</v>
      </c>
      <c r="E411">
        <v>1</v>
      </c>
      <c r="F411">
        <v>0.99256856810000005</v>
      </c>
      <c r="G411" t="s">
        <v>652</v>
      </c>
      <c r="H411" s="3">
        <v>45328</v>
      </c>
      <c r="I411" s="4">
        <f>IF(G411="DA",IF(D411="D",IF(J411="-",100,VLOOKUP(A411,LJSE!$D$1:$E$200,2,FALSE)),VLOOKUP(A411,LJSE!$D$1:$E$200,2,FALSE)),IF(D411="D",100,F411))</f>
        <v>0.99256856810000005</v>
      </c>
      <c r="J411" s="3">
        <f t="shared" si="6"/>
        <v>45328</v>
      </c>
    </row>
    <row r="412" spans="1:10" x14ac:dyDescent="0.2">
      <c r="A412" t="s">
        <v>548</v>
      </c>
      <c r="B412" t="s">
        <v>549</v>
      </c>
      <c r="C412" t="s">
        <v>1102</v>
      </c>
      <c r="D412" t="s">
        <v>5</v>
      </c>
      <c r="E412">
        <v>1</v>
      </c>
      <c r="F412">
        <v>26.070582490900001</v>
      </c>
      <c r="G412" t="s">
        <v>652</v>
      </c>
      <c r="H412" s="3">
        <v>45328</v>
      </c>
      <c r="I412" s="4">
        <f>IF(G412="DA",IF(D412="D",IF(J412="-",100,VLOOKUP(A412,LJSE!$D$1:$E$200,2,FALSE)),VLOOKUP(A412,LJSE!$D$1:$E$200,2,FALSE)),IF(D412="D",100,F412))</f>
        <v>26.070582490900001</v>
      </c>
      <c r="J412" s="3">
        <f t="shared" si="6"/>
        <v>45328</v>
      </c>
    </row>
    <row r="413" spans="1:10" x14ac:dyDescent="0.2">
      <c r="A413" t="s">
        <v>550</v>
      </c>
      <c r="B413" t="s">
        <v>551</v>
      </c>
      <c r="C413" t="s">
        <v>1103</v>
      </c>
      <c r="D413" t="s">
        <v>5</v>
      </c>
      <c r="E413">
        <v>1</v>
      </c>
      <c r="F413">
        <v>157.16248144790001</v>
      </c>
      <c r="G413" t="s">
        <v>652</v>
      </c>
      <c r="H413" s="3">
        <v>45328</v>
      </c>
      <c r="I413" s="4">
        <f>IF(G413="DA",IF(D413="D",IF(J413="-",100,VLOOKUP(A413,LJSE!$D$1:$E$200,2,FALSE)),VLOOKUP(A413,LJSE!$D$1:$E$200,2,FALSE)),IF(D413="D",100,F413))</f>
        <v>157.16248144790001</v>
      </c>
      <c r="J413" s="3">
        <f t="shared" si="6"/>
        <v>45328</v>
      </c>
    </row>
    <row r="414" spans="1:10" x14ac:dyDescent="0.2">
      <c r="A414" t="s">
        <v>552</v>
      </c>
      <c r="B414" t="s">
        <v>553</v>
      </c>
      <c r="C414" t="s">
        <v>1104</v>
      </c>
      <c r="D414" t="s">
        <v>5</v>
      </c>
      <c r="E414">
        <v>1</v>
      </c>
      <c r="F414" t="s">
        <v>1621</v>
      </c>
      <c r="G414" t="s">
        <v>651</v>
      </c>
      <c r="H414" s="3">
        <v>45328</v>
      </c>
      <c r="I414" s="4">
        <f>IF(G414="DA",IF(D414="D",IF(J414="-",100,VLOOKUP(A414,LJSE!$D$1:$E$200,2,FALSE)),VLOOKUP(A414,LJSE!$D$1:$E$200,2,FALSE)),IF(D414="D",100,F414))</f>
        <v>56</v>
      </c>
      <c r="J414" s="3">
        <f t="shared" ca="1" si="6"/>
        <v>45328</v>
      </c>
    </row>
    <row r="415" spans="1:10" x14ac:dyDescent="0.2">
      <c r="A415" t="s">
        <v>1462</v>
      </c>
      <c r="B415" t="s">
        <v>1463</v>
      </c>
      <c r="C415" t="s">
        <v>1464</v>
      </c>
      <c r="D415" t="s">
        <v>10</v>
      </c>
      <c r="E415">
        <v>10000</v>
      </c>
      <c r="F415">
        <v>100</v>
      </c>
      <c r="G415" t="s">
        <v>652</v>
      </c>
      <c r="H415" s="3">
        <v>45328</v>
      </c>
      <c r="I415" s="4">
        <f>IF(G415="DA",IF(D415="D",IF(J415="-",100,VLOOKUP(A415,LJSE!$D$1:$E$200,2,FALSE)),VLOOKUP(A415,LJSE!$D$1:$E$200,2,FALSE)),IF(D415="D",100,F415))</f>
        <v>100</v>
      </c>
      <c r="J415" s="3" t="str">
        <f t="shared" si="6"/>
        <v/>
      </c>
    </row>
    <row r="416" spans="1:10" x14ac:dyDescent="0.2">
      <c r="A416" t="s">
        <v>554</v>
      </c>
      <c r="B416" t="s">
        <v>555</v>
      </c>
      <c r="C416" t="s">
        <v>1105</v>
      </c>
      <c r="D416" t="s">
        <v>5</v>
      </c>
      <c r="E416">
        <v>1</v>
      </c>
      <c r="F416">
        <v>280.00759894450005</v>
      </c>
      <c r="G416" t="s">
        <v>652</v>
      </c>
      <c r="H416" s="3">
        <v>45328</v>
      </c>
      <c r="I416" s="4">
        <f>IF(G416="DA",IF(D416="D",IF(J416="-",100,VLOOKUP(A416,LJSE!$D$1:$E$200,2,FALSE)),VLOOKUP(A416,LJSE!$D$1:$E$200,2,FALSE)),IF(D416="D",100,F416))</f>
        <v>280.00759894450005</v>
      </c>
      <c r="J416" s="3">
        <f t="shared" si="6"/>
        <v>45328</v>
      </c>
    </row>
    <row r="417" spans="1:10" x14ac:dyDescent="0.2">
      <c r="A417" t="s">
        <v>1348</v>
      </c>
      <c r="B417" t="s">
        <v>1349</v>
      </c>
      <c r="C417" t="s">
        <v>1350</v>
      </c>
      <c r="D417" t="s">
        <v>5</v>
      </c>
      <c r="E417">
        <v>1</v>
      </c>
      <c r="F417">
        <v>0</v>
      </c>
      <c r="G417" t="s">
        <v>652</v>
      </c>
      <c r="H417" s="3">
        <v>45328</v>
      </c>
      <c r="I417" s="4">
        <f>IF(G417="DA",IF(D417="D",IF(J417="-",100,VLOOKUP(A417,LJSE!$D$1:$E$200,2,FALSE)),VLOOKUP(A417,LJSE!$D$1:$E$200,2,FALSE)),IF(D417="D",100,F417))</f>
        <v>0</v>
      </c>
      <c r="J417" s="3">
        <f t="shared" si="6"/>
        <v>45328</v>
      </c>
    </row>
    <row r="418" spans="1:10" x14ac:dyDescent="0.2">
      <c r="A418" t="s">
        <v>1389</v>
      </c>
      <c r="B418" t="s">
        <v>1390</v>
      </c>
      <c r="C418" t="s">
        <v>1391</v>
      </c>
      <c r="D418" t="s">
        <v>10</v>
      </c>
      <c r="E418">
        <v>100000</v>
      </c>
      <c r="F418">
        <v>100</v>
      </c>
      <c r="G418" t="s">
        <v>652</v>
      </c>
      <c r="H418" s="3">
        <v>45328</v>
      </c>
      <c r="I418" s="4">
        <f>IF(G418="DA",IF(D418="D",IF(J418="-",100,VLOOKUP(A418,LJSE!$D$1:$E$200,2,FALSE)),VLOOKUP(A418,LJSE!$D$1:$E$200,2,FALSE)),IF(D418="D",100,F418))</f>
        <v>100</v>
      </c>
      <c r="J418" s="3" t="str">
        <f t="shared" si="6"/>
        <v/>
      </c>
    </row>
    <row r="419" spans="1:10" x14ac:dyDescent="0.2">
      <c r="A419" t="s">
        <v>556</v>
      </c>
      <c r="B419" t="s">
        <v>557</v>
      </c>
      <c r="C419" t="s">
        <v>1106</v>
      </c>
      <c r="D419" t="s">
        <v>5</v>
      </c>
      <c r="E419">
        <v>1</v>
      </c>
      <c r="F419">
        <v>10.232122798000001</v>
      </c>
      <c r="G419" t="s">
        <v>652</v>
      </c>
      <c r="H419" s="3">
        <v>45328</v>
      </c>
      <c r="I419" s="4">
        <f>IF(G419="DA",IF(D419="D",IF(J419="-",100,VLOOKUP(A419,LJSE!$D$1:$E$200,2,FALSE)),VLOOKUP(A419,LJSE!$D$1:$E$200,2,FALSE)),IF(D419="D",100,F419))</f>
        <v>10.232122798000001</v>
      </c>
      <c r="J419" s="3">
        <f t="shared" si="6"/>
        <v>45328</v>
      </c>
    </row>
    <row r="420" spans="1:10" x14ac:dyDescent="0.2">
      <c r="A420" t="s">
        <v>1107</v>
      </c>
      <c r="B420" t="s">
        <v>1108</v>
      </c>
      <c r="C420" t="s">
        <v>1109</v>
      </c>
      <c r="D420" t="s">
        <v>5</v>
      </c>
      <c r="E420">
        <v>1</v>
      </c>
      <c r="F420">
        <v>0</v>
      </c>
      <c r="G420" t="s">
        <v>652</v>
      </c>
      <c r="H420" s="3">
        <v>45328</v>
      </c>
      <c r="I420" s="4">
        <f>IF(G420="DA",IF(D420="D",IF(J420="-",100,VLOOKUP(A420,LJSE!$D$1:$E$200,2,FALSE)),VLOOKUP(A420,LJSE!$D$1:$E$200,2,FALSE)),IF(D420="D",100,F420))</f>
        <v>0</v>
      </c>
      <c r="J420" s="3">
        <f t="shared" si="6"/>
        <v>45328</v>
      </c>
    </row>
    <row r="421" spans="1:10" x14ac:dyDescent="0.2">
      <c r="A421" t="s">
        <v>558</v>
      </c>
      <c r="B421" t="s">
        <v>559</v>
      </c>
      <c r="C421" t="s">
        <v>1110</v>
      </c>
      <c r="D421" t="s">
        <v>5</v>
      </c>
      <c r="E421">
        <v>1</v>
      </c>
      <c r="F421">
        <v>1.4644240316999999</v>
      </c>
      <c r="G421" t="s">
        <v>652</v>
      </c>
      <c r="H421" s="3">
        <v>45328</v>
      </c>
      <c r="I421" s="4">
        <f>IF(G421="DA",IF(D421="D",IF(J421="-",100,VLOOKUP(A421,LJSE!$D$1:$E$200,2,FALSE)),VLOOKUP(A421,LJSE!$D$1:$E$200,2,FALSE)),IF(D421="D",100,F421))</f>
        <v>1.4644240316999999</v>
      </c>
      <c r="J421" s="3">
        <f t="shared" si="6"/>
        <v>45328</v>
      </c>
    </row>
    <row r="422" spans="1:10" x14ac:dyDescent="0.2">
      <c r="A422" t="s">
        <v>1219</v>
      </c>
      <c r="B422" t="s">
        <v>1220</v>
      </c>
      <c r="C422" t="s">
        <v>1221</v>
      </c>
      <c r="D422" t="s">
        <v>5</v>
      </c>
      <c r="E422">
        <v>1</v>
      </c>
      <c r="F422">
        <v>3.1409999999999999E-5</v>
      </c>
      <c r="G422" t="s">
        <v>652</v>
      </c>
      <c r="H422" s="3">
        <v>45328</v>
      </c>
      <c r="I422" s="4">
        <f>IF(G422="DA",IF(D422="D",IF(J422="-",100,VLOOKUP(A422,LJSE!$D$1:$E$200,2,FALSE)),VLOOKUP(A422,LJSE!$D$1:$E$200,2,FALSE)),IF(D422="D",100,F422))</f>
        <v>3.1409999999999999E-5</v>
      </c>
      <c r="J422" s="3">
        <f t="shared" si="6"/>
        <v>45328</v>
      </c>
    </row>
    <row r="423" spans="1:10" x14ac:dyDescent="0.2">
      <c r="A423" t="s">
        <v>560</v>
      </c>
      <c r="B423" t="s">
        <v>561</v>
      </c>
      <c r="C423" t="s">
        <v>1111</v>
      </c>
      <c r="D423" t="s">
        <v>5</v>
      </c>
      <c r="E423">
        <v>1</v>
      </c>
      <c r="F423">
        <v>16.569314030099999</v>
      </c>
      <c r="G423" t="s">
        <v>652</v>
      </c>
      <c r="H423" s="3">
        <v>45328</v>
      </c>
      <c r="I423" s="4">
        <f>IF(G423="DA",IF(D423="D",IF(J423="-",100,VLOOKUP(A423,LJSE!$D$1:$E$200,2,FALSE)),VLOOKUP(A423,LJSE!$D$1:$E$200,2,FALSE)),IF(D423="D",100,F423))</f>
        <v>16.569314030099999</v>
      </c>
      <c r="J423" s="3">
        <f t="shared" si="6"/>
        <v>45328</v>
      </c>
    </row>
    <row r="424" spans="1:10" x14ac:dyDescent="0.2">
      <c r="A424" t="s">
        <v>562</v>
      </c>
      <c r="B424" t="s">
        <v>563</v>
      </c>
      <c r="C424" t="s">
        <v>1112</v>
      </c>
      <c r="D424" t="s">
        <v>5</v>
      </c>
      <c r="E424">
        <v>1</v>
      </c>
      <c r="F424">
        <v>16.569314030099999</v>
      </c>
      <c r="G424" t="s">
        <v>652</v>
      </c>
      <c r="H424" s="3">
        <v>45328</v>
      </c>
      <c r="I424" s="4">
        <f>IF(G424="DA",IF(D424="D",IF(J424="-",100,VLOOKUP(A424,LJSE!$D$1:$E$200,2,FALSE)),VLOOKUP(A424,LJSE!$D$1:$E$200,2,FALSE)),IF(D424="D",100,F424))</f>
        <v>16.569314030099999</v>
      </c>
      <c r="J424" s="3">
        <f t="shared" si="6"/>
        <v>45328</v>
      </c>
    </row>
    <row r="425" spans="1:10" x14ac:dyDescent="0.2">
      <c r="A425" t="s">
        <v>564</v>
      </c>
      <c r="B425" t="s">
        <v>565</v>
      </c>
      <c r="C425" t="s">
        <v>1113</v>
      </c>
      <c r="D425" t="s">
        <v>5</v>
      </c>
      <c r="E425">
        <v>1</v>
      </c>
      <c r="F425">
        <v>5.4877622654999998</v>
      </c>
      <c r="G425" t="s">
        <v>652</v>
      </c>
      <c r="H425" s="3">
        <v>45328</v>
      </c>
      <c r="I425" s="4">
        <f>IF(G425="DA",IF(D425="D",IF(J425="-",100,VLOOKUP(A425,LJSE!$D$1:$E$200,2,FALSE)),VLOOKUP(A425,LJSE!$D$1:$E$200,2,FALSE)),IF(D425="D",100,F425))</f>
        <v>5.4877622654999998</v>
      </c>
      <c r="J425" s="3">
        <f t="shared" si="6"/>
        <v>45328</v>
      </c>
    </row>
    <row r="426" spans="1:10" x14ac:dyDescent="0.2">
      <c r="A426" t="s">
        <v>566</v>
      </c>
      <c r="B426" t="s">
        <v>567</v>
      </c>
      <c r="C426" t="s">
        <v>1114</v>
      </c>
      <c r="D426" t="s">
        <v>5</v>
      </c>
      <c r="E426">
        <v>1</v>
      </c>
      <c r="F426">
        <v>21.576763734</v>
      </c>
      <c r="G426" t="s">
        <v>652</v>
      </c>
      <c r="H426" s="3">
        <v>45328</v>
      </c>
      <c r="I426" s="4">
        <f>IF(G426="DA",IF(D426="D",IF(J426="-",100,VLOOKUP(A426,LJSE!$D$1:$E$200,2,FALSE)),VLOOKUP(A426,LJSE!$D$1:$E$200,2,FALSE)),IF(D426="D",100,F426))</f>
        <v>21.576763734</v>
      </c>
      <c r="J426" s="3">
        <f t="shared" si="6"/>
        <v>45328</v>
      </c>
    </row>
    <row r="427" spans="1:10" x14ac:dyDescent="0.2">
      <c r="A427" t="s">
        <v>568</v>
      </c>
      <c r="B427" t="s">
        <v>569</v>
      </c>
      <c r="C427" t="s">
        <v>1115</v>
      </c>
      <c r="D427" t="s">
        <v>5</v>
      </c>
      <c r="E427">
        <v>1</v>
      </c>
      <c r="F427" t="s">
        <v>1621</v>
      </c>
      <c r="G427" t="s">
        <v>651</v>
      </c>
      <c r="H427" s="3">
        <v>45328</v>
      </c>
      <c r="I427" s="4">
        <f>IF(G427="DA",IF(D427="D",IF(J427="-",100,VLOOKUP(A427,LJSE!$D$1:$E$200,2,FALSE)),VLOOKUP(A427,LJSE!$D$1:$E$200,2,FALSE)),IF(D427="D",100,F427))</f>
        <v>65</v>
      </c>
      <c r="J427" s="3">
        <f t="shared" ca="1" si="6"/>
        <v>45328</v>
      </c>
    </row>
    <row r="428" spans="1:10" x14ac:dyDescent="0.2">
      <c r="A428" t="s">
        <v>570</v>
      </c>
      <c r="B428" t="s">
        <v>571</v>
      </c>
      <c r="C428" t="s">
        <v>1116</v>
      </c>
      <c r="D428" t="s">
        <v>5</v>
      </c>
      <c r="E428">
        <v>1</v>
      </c>
      <c r="F428">
        <v>185.21679988443799</v>
      </c>
      <c r="G428" t="s">
        <v>652</v>
      </c>
      <c r="H428" s="3">
        <v>45328</v>
      </c>
      <c r="I428" s="4">
        <f>IF(G428="DA",IF(D428="D",IF(J428="-",100,VLOOKUP(A428,LJSE!$D$1:$E$200,2,FALSE)),VLOOKUP(A428,LJSE!$D$1:$E$200,2,FALSE)),IF(D428="D",100,F428))</f>
        <v>185.21679988443799</v>
      </c>
      <c r="J428" s="3">
        <f t="shared" si="6"/>
        <v>45328</v>
      </c>
    </row>
    <row r="429" spans="1:10" x14ac:dyDescent="0.2">
      <c r="A429" t="s">
        <v>572</v>
      </c>
      <c r="B429" t="s">
        <v>573</v>
      </c>
      <c r="C429" t="s">
        <v>1117</v>
      </c>
      <c r="D429" t="s">
        <v>5</v>
      </c>
      <c r="E429">
        <v>1</v>
      </c>
      <c r="F429">
        <v>87.777135802469004</v>
      </c>
      <c r="G429" t="s">
        <v>652</v>
      </c>
      <c r="H429" s="3">
        <v>45328</v>
      </c>
      <c r="I429" s="4">
        <f>IF(G429="DA",IF(D429="D",IF(J429="-",100,VLOOKUP(A429,LJSE!$D$1:$E$200,2,FALSE)),VLOOKUP(A429,LJSE!$D$1:$E$200,2,FALSE)),IF(D429="D",100,F429))</f>
        <v>87.777135802469004</v>
      </c>
      <c r="J429" s="3">
        <f t="shared" si="6"/>
        <v>45328</v>
      </c>
    </row>
    <row r="430" spans="1:10" x14ac:dyDescent="0.2">
      <c r="A430" t="s">
        <v>574</v>
      </c>
      <c r="B430" t="s">
        <v>575</v>
      </c>
      <c r="C430" t="s">
        <v>1118</v>
      </c>
      <c r="D430" t="s">
        <v>5</v>
      </c>
      <c r="E430">
        <v>1</v>
      </c>
      <c r="F430">
        <v>11.6832594999</v>
      </c>
      <c r="G430" t="s">
        <v>652</v>
      </c>
      <c r="H430" s="3">
        <v>45328</v>
      </c>
      <c r="I430" s="4">
        <f>IF(G430="DA",IF(D430="D",IF(J430="-",100,VLOOKUP(A430,LJSE!$D$1:$E$200,2,FALSE)),VLOOKUP(A430,LJSE!$D$1:$E$200,2,FALSE)),IF(D430="D",100,F430))</f>
        <v>11.6832594999</v>
      </c>
      <c r="J430" s="3">
        <f t="shared" si="6"/>
        <v>45328</v>
      </c>
    </row>
    <row r="431" spans="1:10" x14ac:dyDescent="0.2">
      <c r="A431" t="s">
        <v>576</v>
      </c>
      <c r="B431" t="s">
        <v>577</v>
      </c>
      <c r="C431" t="s">
        <v>1119</v>
      </c>
      <c r="D431" t="s">
        <v>5</v>
      </c>
      <c r="E431">
        <v>42</v>
      </c>
      <c r="F431">
        <v>513.989375</v>
      </c>
      <c r="G431" t="s">
        <v>652</v>
      </c>
      <c r="H431" s="3">
        <v>45328</v>
      </c>
      <c r="I431" s="4">
        <f>IF(G431="DA",IF(D431="D",IF(J431="-",100,VLOOKUP(A431,LJSE!$D$1:$E$200,2,FALSE)),VLOOKUP(A431,LJSE!$D$1:$E$200,2,FALSE)),IF(D431="D",100,F431))</f>
        <v>513.989375</v>
      </c>
      <c r="J431" s="3">
        <f t="shared" si="6"/>
        <v>45328</v>
      </c>
    </row>
    <row r="432" spans="1:10" x14ac:dyDescent="0.2">
      <c r="A432" t="s">
        <v>578</v>
      </c>
      <c r="B432" t="s">
        <v>579</v>
      </c>
      <c r="C432" t="s">
        <v>1120</v>
      </c>
      <c r="D432" t="s">
        <v>5</v>
      </c>
      <c r="E432">
        <v>1</v>
      </c>
      <c r="F432">
        <v>36.226757188999997</v>
      </c>
      <c r="G432" t="s">
        <v>652</v>
      </c>
      <c r="H432" s="3">
        <v>45328</v>
      </c>
      <c r="I432" s="4">
        <f>IF(G432="DA",IF(D432="D",IF(J432="-",100,VLOOKUP(A432,LJSE!$D$1:$E$200,2,FALSE)),VLOOKUP(A432,LJSE!$D$1:$E$200,2,FALSE)),IF(D432="D",100,F432))</f>
        <v>36.226757188999997</v>
      </c>
      <c r="J432" s="3">
        <f t="shared" si="6"/>
        <v>45328</v>
      </c>
    </row>
    <row r="433" spans="1:10" x14ac:dyDescent="0.2">
      <c r="A433" t="s">
        <v>580</v>
      </c>
      <c r="B433" t="s">
        <v>581</v>
      </c>
      <c r="C433" t="s">
        <v>1121</v>
      </c>
      <c r="D433" t="s">
        <v>5</v>
      </c>
      <c r="E433">
        <v>1</v>
      </c>
      <c r="F433">
        <v>389.87938157229996</v>
      </c>
      <c r="G433" t="s">
        <v>652</v>
      </c>
      <c r="H433" s="3">
        <v>45328</v>
      </c>
      <c r="I433" s="4">
        <f>IF(G433="DA",IF(D433="D",IF(J433="-",100,VLOOKUP(A433,LJSE!$D$1:$E$200,2,FALSE)),VLOOKUP(A433,LJSE!$D$1:$E$200,2,FALSE)),IF(D433="D",100,F433))</f>
        <v>389.87938157229996</v>
      </c>
      <c r="J433" s="3">
        <f t="shared" si="6"/>
        <v>45328</v>
      </c>
    </row>
    <row r="434" spans="1:10" x14ac:dyDescent="0.2">
      <c r="A434" t="s">
        <v>582</v>
      </c>
      <c r="B434" t="s">
        <v>583</v>
      </c>
      <c r="C434" t="s">
        <v>1122</v>
      </c>
      <c r="D434" t="s">
        <v>5</v>
      </c>
      <c r="E434">
        <v>1</v>
      </c>
      <c r="F434">
        <v>21.149414818499999</v>
      </c>
      <c r="G434" t="s">
        <v>652</v>
      </c>
      <c r="H434" s="3">
        <v>45328</v>
      </c>
      <c r="I434" s="4">
        <f>IF(G434="DA",IF(D434="D",IF(J434="-",100,VLOOKUP(A434,LJSE!$D$1:$E$200,2,FALSE)),VLOOKUP(A434,LJSE!$D$1:$E$200,2,FALSE)),IF(D434="D",100,F434))</f>
        <v>21.149414818499999</v>
      </c>
      <c r="J434" s="3">
        <f t="shared" si="6"/>
        <v>45328</v>
      </c>
    </row>
    <row r="435" spans="1:10" x14ac:dyDescent="0.2">
      <c r="A435" t="s">
        <v>584</v>
      </c>
      <c r="B435" t="s">
        <v>585</v>
      </c>
      <c r="C435" t="s">
        <v>1123</v>
      </c>
      <c r="D435" t="s">
        <v>5</v>
      </c>
      <c r="E435">
        <v>1</v>
      </c>
      <c r="F435">
        <v>80.259198635900006</v>
      </c>
      <c r="G435" t="s">
        <v>652</v>
      </c>
      <c r="H435" s="3">
        <v>45328</v>
      </c>
      <c r="I435" s="4">
        <f>IF(G435="DA",IF(D435="D",IF(J435="-",100,VLOOKUP(A435,LJSE!$D$1:$E$200,2,FALSE)),VLOOKUP(A435,LJSE!$D$1:$E$200,2,FALSE)),IF(D435="D",100,F435))</f>
        <v>80.259198635900006</v>
      </c>
      <c r="J435" s="3">
        <f t="shared" si="6"/>
        <v>45328</v>
      </c>
    </row>
    <row r="436" spans="1:10" x14ac:dyDescent="0.2">
      <c r="A436" t="s">
        <v>586</v>
      </c>
      <c r="B436" t="s">
        <v>587</v>
      </c>
      <c r="C436" t="s">
        <v>1124</v>
      </c>
      <c r="D436" t="s">
        <v>5</v>
      </c>
      <c r="E436">
        <v>1</v>
      </c>
      <c r="F436">
        <v>254.92972383719999</v>
      </c>
      <c r="G436" t="s">
        <v>652</v>
      </c>
      <c r="H436" s="3">
        <v>45328</v>
      </c>
      <c r="I436" s="4">
        <f>IF(G436="DA",IF(D436="D",IF(J436="-",100,VLOOKUP(A436,LJSE!$D$1:$E$200,2,FALSE)),VLOOKUP(A436,LJSE!$D$1:$E$200,2,FALSE)),IF(D436="D",100,F436))</f>
        <v>254.92972383719999</v>
      </c>
      <c r="J436" s="3">
        <f t="shared" si="6"/>
        <v>45328</v>
      </c>
    </row>
    <row r="437" spans="1:10" x14ac:dyDescent="0.2">
      <c r="A437" t="s">
        <v>1351</v>
      </c>
      <c r="B437" t="s">
        <v>1352</v>
      </c>
      <c r="C437" t="s">
        <v>1353</v>
      </c>
      <c r="D437" t="s">
        <v>10</v>
      </c>
      <c r="E437">
        <v>76666.7</v>
      </c>
      <c r="F437" t="s">
        <v>1621</v>
      </c>
      <c r="G437" t="s">
        <v>651</v>
      </c>
      <c r="H437" s="3">
        <v>45328</v>
      </c>
      <c r="I437" s="4">
        <f>IF(G437="DA",IF(D437="D",IF(J437="-",100,VLOOKUP(A437,LJSE!$D$1:$E$200,2,FALSE)),VLOOKUP(A437,LJSE!$D$1:$E$200,2,FALSE)),IF(D437="D",100,F437))</f>
        <v>100</v>
      </c>
      <c r="J437" s="3" t="str">
        <f t="shared" si="6"/>
        <v>-</v>
      </c>
    </row>
    <row r="438" spans="1:10" x14ac:dyDescent="0.2">
      <c r="A438" t="s">
        <v>588</v>
      </c>
      <c r="B438" t="s">
        <v>589</v>
      </c>
      <c r="C438" t="s">
        <v>1125</v>
      </c>
      <c r="D438" t="s">
        <v>5</v>
      </c>
      <c r="E438">
        <v>1000</v>
      </c>
      <c r="F438">
        <v>12.275732311600001</v>
      </c>
      <c r="G438" t="s">
        <v>652</v>
      </c>
      <c r="H438" s="3">
        <v>45328</v>
      </c>
      <c r="I438" s="4">
        <f>IF(G438="DA",IF(D438="D",IF(J438="-",100,VLOOKUP(A438,LJSE!$D$1:$E$200,2,FALSE)),VLOOKUP(A438,LJSE!$D$1:$E$200,2,FALSE)),IF(D438="D",100,F438))</f>
        <v>12.275732311600001</v>
      </c>
      <c r="J438" s="3">
        <f t="shared" si="6"/>
        <v>45328</v>
      </c>
    </row>
    <row r="439" spans="1:10" x14ac:dyDescent="0.2">
      <c r="A439" t="s">
        <v>1601</v>
      </c>
      <c r="B439" t="s">
        <v>1602</v>
      </c>
      <c r="C439" t="s">
        <v>1603</v>
      </c>
      <c r="D439" t="s">
        <v>10</v>
      </c>
      <c r="E439">
        <v>1000</v>
      </c>
      <c r="F439" t="s">
        <v>1621</v>
      </c>
      <c r="G439" t="s">
        <v>651</v>
      </c>
      <c r="H439" s="3">
        <v>45328</v>
      </c>
      <c r="I439" s="4">
        <f>IF(G439="DA",IF(D439="D",IF(J439="-",100,VLOOKUP(A439,LJSE!$D$1:$E$200,2,FALSE)),VLOOKUP(A439,LJSE!$D$1:$E$200,2,FALSE)),IF(D439="D",100,F439))</f>
        <v>100</v>
      </c>
      <c r="J439" s="3" t="str">
        <f t="shared" si="6"/>
        <v>-</v>
      </c>
    </row>
    <row r="440" spans="1:10" x14ac:dyDescent="0.2">
      <c r="A440" t="s">
        <v>1465</v>
      </c>
      <c r="B440" t="s">
        <v>1466</v>
      </c>
      <c r="C440" t="s">
        <v>1467</v>
      </c>
      <c r="D440" t="s">
        <v>10</v>
      </c>
      <c r="E440">
        <v>1000</v>
      </c>
      <c r="F440">
        <v>1000</v>
      </c>
      <c r="G440" t="s">
        <v>652</v>
      </c>
      <c r="H440" s="3">
        <v>45328</v>
      </c>
      <c r="I440" s="4">
        <f>IF(G440="DA",IF(D440="D",IF(J440="-",100,VLOOKUP(A440,LJSE!$D$1:$E$200,2,FALSE)),VLOOKUP(A440,LJSE!$D$1:$E$200,2,FALSE)),IF(D440="D",100,F440))</f>
        <v>100</v>
      </c>
      <c r="J440" s="3" t="str">
        <f t="shared" si="6"/>
        <v/>
      </c>
    </row>
    <row r="441" spans="1:10" x14ac:dyDescent="0.2">
      <c r="A441" t="s">
        <v>1468</v>
      </c>
      <c r="B441" t="s">
        <v>1469</v>
      </c>
      <c r="C441" t="s">
        <v>1470</v>
      </c>
      <c r="D441" t="s">
        <v>10</v>
      </c>
      <c r="E441">
        <v>1000</v>
      </c>
      <c r="F441">
        <v>1000</v>
      </c>
      <c r="G441" t="s">
        <v>652</v>
      </c>
      <c r="H441" s="3">
        <v>45328</v>
      </c>
      <c r="I441" s="4">
        <f>IF(G441="DA",IF(D441="D",IF(J441="-",100,VLOOKUP(A441,LJSE!$D$1:$E$200,2,FALSE)),VLOOKUP(A441,LJSE!$D$1:$E$200,2,FALSE)),IF(D441="D",100,F441))</f>
        <v>100</v>
      </c>
      <c r="J441" s="3" t="str">
        <f t="shared" si="6"/>
        <v/>
      </c>
    </row>
    <row r="442" spans="1:10" x14ac:dyDescent="0.2">
      <c r="A442" t="s">
        <v>1604</v>
      </c>
      <c r="B442" t="s">
        <v>1605</v>
      </c>
      <c r="C442" t="s">
        <v>1606</v>
      </c>
      <c r="D442" t="s">
        <v>10</v>
      </c>
      <c r="E442">
        <v>1000</v>
      </c>
      <c r="F442">
        <v>100</v>
      </c>
      <c r="G442" t="s">
        <v>652</v>
      </c>
      <c r="H442" s="3">
        <v>45328</v>
      </c>
      <c r="I442" s="4">
        <f>IF(G442="DA",IF(D442="D",IF(J442="-",100,VLOOKUP(A442,LJSE!$D$1:$E$200,2,FALSE)),VLOOKUP(A442,LJSE!$D$1:$E$200,2,FALSE)),IF(D442="D",100,F442))</f>
        <v>100</v>
      </c>
      <c r="J442" s="3" t="str">
        <f t="shared" si="6"/>
        <v/>
      </c>
    </row>
    <row r="443" spans="1:10" x14ac:dyDescent="0.2">
      <c r="A443" t="s">
        <v>1607</v>
      </c>
      <c r="B443" t="s">
        <v>1608</v>
      </c>
      <c r="C443" t="s">
        <v>1609</v>
      </c>
      <c r="D443" t="s">
        <v>10</v>
      </c>
      <c r="E443">
        <v>1000</v>
      </c>
      <c r="F443">
        <v>100</v>
      </c>
      <c r="G443" t="s">
        <v>652</v>
      </c>
      <c r="H443" s="3">
        <v>45328</v>
      </c>
      <c r="I443" s="4">
        <f>IF(G443="DA",IF(D443="D",IF(J443="-",100,VLOOKUP(A443,LJSE!$D$1:$E$200,2,FALSE)),VLOOKUP(A443,LJSE!$D$1:$E$200,2,FALSE)),IF(D443="D",100,F443))</f>
        <v>100</v>
      </c>
      <c r="J443" s="3" t="str">
        <f t="shared" si="6"/>
        <v/>
      </c>
    </row>
    <row r="444" spans="1:10" x14ac:dyDescent="0.2">
      <c r="A444" t="s">
        <v>1610</v>
      </c>
      <c r="B444" t="s">
        <v>1611</v>
      </c>
      <c r="C444" t="s">
        <v>1612</v>
      </c>
      <c r="D444" t="s">
        <v>10</v>
      </c>
      <c r="E444">
        <v>1000</v>
      </c>
      <c r="F444">
        <v>100</v>
      </c>
      <c r="G444" t="s">
        <v>652</v>
      </c>
      <c r="H444" s="3">
        <v>45328</v>
      </c>
      <c r="I444" s="4">
        <f>IF(G444="DA",IF(D444="D",IF(J444="-",100,VLOOKUP(A444,LJSE!$D$1:$E$200,2,FALSE)),VLOOKUP(A444,LJSE!$D$1:$E$200,2,FALSE)),IF(D444="D",100,F444))</f>
        <v>100</v>
      </c>
      <c r="J444" s="3" t="str">
        <f t="shared" si="6"/>
        <v/>
      </c>
    </row>
    <row r="445" spans="1:10" x14ac:dyDescent="0.2">
      <c r="A445" t="s">
        <v>590</v>
      </c>
      <c r="B445" t="s">
        <v>591</v>
      </c>
      <c r="C445" t="s">
        <v>1126</v>
      </c>
      <c r="D445" t="s">
        <v>5</v>
      </c>
      <c r="E445">
        <v>1</v>
      </c>
      <c r="F445" t="s">
        <v>1621</v>
      </c>
      <c r="G445" t="s">
        <v>651</v>
      </c>
      <c r="H445" s="3">
        <v>45328</v>
      </c>
      <c r="I445" s="4">
        <f>IF(G445="DA",IF(D445="D",IF(J445="-",100,VLOOKUP(A445,LJSE!$D$1:$E$200,2,FALSE)),VLOOKUP(A445,LJSE!$D$1:$E$200,2,FALSE)),IF(D445="D",100,F445))</f>
        <v>11.1</v>
      </c>
      <c r="J445" s="3">
        <f t="shared" ca="1" si="6"/>
        <v>45328</v>
      </c>
    </row>
    <row r="446" spans="1:10" x14ac:dyDescent="0.2">
      <c r="A446" t="s">
        <v>592</v>
      </c>
      <c r="B446" t="s">
        <v>593</v>
      </c>
      <c r="C446" t="s">
        <v>1127</v>
      </c>
      <c r="D446" t="s">
        <v>5</v>
      </c>
      <c r="E446">
        <v>1</v>
      </c>
      <c r="F446">
        <v>47.543599999999998</v>
      </c>
      <c r="G446" t="s">
        <v>652</v>
      </c>
      <c r="H446" s="3">
        <v>45328</v>
      </c>
      <c r="I446" s="4">
        <f>IF(G446="DA",IF(D446="D",IF(J446="-",100,VLOOKUP(A446,LJSE!$D$1:$E$200,2,FALSE)),VLOOKUP(A446,LJSE!$D$1:$E$200,2,FALSE)),IF(D446="D",100,F446))</f>
        <v>47.543599999999998</v>
      </c>
      <c r="J446" s="3">
        <f t="shared" si="6"/>
        <v>45328</v>
      </c>
    </row>
    <row r="447" spans="1:10" x14ac:dyDescent="0.2">
      <c r="A447" t="s">
        <v>594</v>
      </c>
      <c r="B447" t="s">
        <v>595</v>
      </c>
      <c r="C447" t="s">
        <v>1128</v>
      </c>
      <c r="D447" t="s">
        <v>5</v>
      </c>
      <c r="E447">
        <v>1</v>
      </c>
      <c r="F447">
        <v>47.543599999999998</v>
      </c>
      <c r="G447" t="s">
        <v>652</v>
      </c>
      <c r="H447" s="3">
        <v>45328</v>
      </c>
      <c r="I447" s="4">
        <f>IF(G447="DA",IF(D447="D",IF(J447="-",100,VLOOKUP(A447,LJSE!$D$1:$E$200,2,FALSE)),VLOOKUP(A447,LJSE!$D$1:$E$200,2,FALSE)),IF(D447="D",100,F447))</f>
        <v>47.543599999999998</v>
      </c>
      <c r="J447" s="3">
        <f t="shared" si="6"/>
        <v>45328</v>
      </c>
    </row>
    <row r="448" spans="1:10" x14ac:dyDescent="0.2">
      <c r="A448" t="s">
        <v>596</v>
      </c>
      <c r="B448" t="s">
        <v>597</v>
      </c>
      <c r="C448" t="s">
        <v>1129</v>
      </c>
      <c r="D448" t="s">
        <v>5</v>
      </c>
      <c r="E448">
        <v>1</v>
      </c>
      <c r="F448">
        <v>47.468668335739999</v>
      </c>
      <c r="G448" t="s">
        <v>652</v>
      </c>
      <c r="H448" s="3">
        <v>45328</v>
      </c>
      <c r="I448" s="4">
        <f>IF(G448="DA",IF(D448="D",IF(J448="-",100,VLOOKUP(A448,LJSE!$D$1:$E$200,2,FALSE)),VLOOKUP(A448,LJSE!$D$1:$E$200,2,FALSE)),IF(D448="D",100,F448))</f>
        <v>47.468668335739999</v>
      </c>
      <c r="J448" s="3">
        <f t="shared" si="6"/>
        <v>45328</v>
      </c>
    </row>
    <row r="449" spans="1:10" x14ac:dyDescent="0.2">
      <c r="A449" t="s">
        <v>1222</v>
      </c>
      <c r="B449" t="s">
        <v>1223</v>
      </c>
      <c r="C449" t="s">
        <v>1224</v>
      </c>
      <c r="D449" t="s">
        <v>10</v>
      </c>
      <c r="E449">
        <v>100000</v>
      </c>
      <c r="F449">
        <v>100000</v>
      </c>
      <c r="G449" t="s">
        <v>652</v>
      </c>
      <c r="H449" s="3">
        <v>45328</v>
      </c>
      <c r="I449" s="4">
        <f>IF(G449="DA",IF(D449="D",IF(J449="-",100,VLOOKUP(A449,LJSE!$D$1:$E$200,2,FALSE)),VLOOKUP(A449,LJSE!$D$1:$E$200,2,FALSE)),IF(D449="D",100,F449))</f>
        <v>100</v>
      </c>
      <c r="J449" s="3" t="str">
        <f t="shared" si="6"/>
        <v/>
      </c>
    </row>
    <row r="450" spans="1:10" x14ac:dyDescent="0.2">
      <c r="A450" t="s">
        <v>1613</v>
      </c>
      <c r="B450" t="s">
        <v>1614</v>
      </c>
      <c r="C450" t="s">
        <v>1615</v>
      </c>
      <c r="D450" t="s">
        <v>10</v>
      </c>
      <c r="E450">
        <v>100000</v>
      </c>
      <c r="F450">
        <v>100000</v>
      </c>
      <c r="G450" t="s">
        <v>652</v>
      </c>
      <c r="H450" s="3">
        <v>45328</v>
      </c>
      <c r="I450" s="4">
        <f>IF(G450="DA",IF(D450="D",IF(J450="-",100,VLOOKUP(A450,LJSE!$D$1:$E$200,2,FALSE)),VLOOKUP(A450,LJSE!$D$1:$E$200,2,FALSE)),IF(D450="D",100,F450))</f>
        <v>100</v>
      </c>
      <c r="J450" s="3" t="str">
        <f t="shared" si="6"/>
        <v/>
      </c>
    </row>
    <row r="451" spans="1:10" x14ac:dyDescent="0.2">
      <c r="A451" t="s">
        <v>598</v>
      </c>
      <c r="B451" t="s">
        <v>599</v>
      </c>
      <c r="C451" t="s">
        <v>1130</v>
      </c>
      <c r="D451" t="s">
        <v>5</v>
      </c>
      <c r="E451">
        <v>1</v>
      </c>
      <c r="F451">
        <v>55.293649885500002</v>
      </c>
      <c r="G451" t="s">
        <v>652</v>
      </c>
      <c r="H451" s="3">
        <v>45328</v>
      </c>
      <c r="I451" s="4">
        <f>IF(G451="DA",IF(D451="D",IF(J451="-",100,VLOOKUP(A451,LJSE!$D$1:$E$200,2,FALSE)),VLOOKUP(A451,LJSE!$D$1:$E$200,2,FALSE)),IF(D451="D",100,F451))</f>
        <v>55.293649885500002</v>
      </c>
      <c r="J451" s="3">
        <f t="shared" ref="J451:J469" si="7">IF(G451="DA",IF(D451="D","-",$L$1),IF(D451="D","",H451))</f>
        <v>45328</v>
      </c>
    </row>
    <row r="452" spans="1:10" x14ac:dyDescent="0.2">
      <c r="A452" t="s">
        <v>1616</v>
      </c>
      <c r="B452" t="s">
        <v>1617</v>
      </c>
      <c r="C452" t="s">
        <v>1131</v>
      </c>
      <c r="D452" t="s">
        <v>5</v>
      </c>
      <c r="E452">
        <v>1</v>
      </c>
      <c r="F452">
        <v>5.2620224728</v>
      </c>
      <c r="G452" t="s">
        <v>652</v>
      </c>
      <c r="H452" s="3">
        <v>45328</v>
      </c>
      <c r="I452" s="4">
        <f>IF(G452="DA",IF(D452="D",IF(J452="-",100,VLOOKUP(A452,LJSE!$D$1:$E$200,2,FALSE)),VLOOKUP(A452,LJSE!$D$1:$E$200,2,FALSE)),IF(D452="D",100,F452))</f>
        <v>5.2620224728</v>
      </c>
      <c r="J452" s="3">
        <f t="shared" si="7"/>
        <v>45328</v>
      </c>
    </row>
    <row r="453" spans="1:10" x14ac:dyDescent="0.2">
      <c r="A453" t="s">
        <v>600</v>
      </c>
      <c r="B453" t="s">
        <v>601</v>
      </c>
      <c r="C453" t="s">
        <v>1132</v>
      </c>
      <c r="D453" t="s">
        <v>5</v>
      </c>
      <c r="E453">
        <v>1</v>
      </c>
      <c r="F453">
        <v>480.25400000000002</v>
      </c>
      <c r="G453" t="s">
        <v>652</v>
      </c>
      <c r="H453" s="3">
        <v>45328</v>
      </c>
      <c r="I453" s="4">
        <f>IF(G453="DA",IF(D453="D",IF(J453="-",100,VLOOKUP(A453,LJSE!$D$1:$E$200,2,FALSE)),VLOOKUP(A453,LJSE!$D$1:$E$200,2,FALSE)),IF(D453="D",100,F453))</f>
        <v>480.25400000000002</v>
      </c>
      <c r="J453" s="3">
        <f t="shared" si="7"/>
        <v>45328</v>
      </c>
    </row>
    <row r="454" spans="1:10" x14ac:dyDescent="0.2">
      <c r="A454" t="s">
        <v>602</v>
      </c>
      <c r="B454" t="s">
        <v>603</v>
      </c>
      <c r="C454" t="s">
        <v>1133</v>
      </c>
      <c r="D454" t="s">
        <v>5</v>
      </c>
      <c r="E454">
        <v>1</v>
      </c>
      <c r="F454" t="s">
        <v>1621</v>
      </c>
      <c r="G454" t="s">
        <v>651</v>
      </c>
      <c r="H454" s="3">
        <v>45328</v>
      </c>
      <c r="I454" s="4">
        <f>IF(G454="DA",IF(D454="D",IF(J454="-",100,VLOOKUP(A454,LJSE!$D$1:$E$200,2,FALSE)),VLOOKUP(A454,LJSE!$D$1:$E$200,2,FALSE)),IF(D454="D",100,F454))</f>
        <v>0.4</v>
      </c>
      <c r="J454" s="3">
        <f t="shared" ca="1" si="7"/>
        <v>45328</v>
      </c>
    </row>
    <row r="455" spans="1:10" x14ac:dyDescent="0.2">
      <c r="A455" t="s">
        <v>604</v>
      </c>
      <c r="B455" t="s">
        <v>605</v>
      </c>
      <c r="C455" t="s">
        <v>1134</v>
      </c>
      <c r="D455" t="s">
        <v>5</v>
      </c>
      <c r="E455">
        <v>1</v>
      </c>
      <c r="F455">
        <v>18.830829999999999</v>
      </c>
      <c r="G455" t="s">
        <v>652</v>
      </c>
      <c r="H455" s="3">
        <v>45328</v>
      </c>
      <c r="I455" s="4">
        <f>IF(G455="DA",IF(D455="D",IF(J455="-",100,VLOOKUP(A455,LJSE!$D$1:$E$200,2,FALSE)),VLOOKUP(A455,LJSE!$D$1:$E$200,2,FALSE)),IF(D455="D",100,F455))</f>
        <v>18.830829999999999</v>
      </c>
      <c r="J455" s="3">
        <f t="shared" si="7"/>
        <v>45328</v>
      </c>
    </row>
    <row r="456" spans="1:10" x14ac:dyDescent="0.2">
      <c r="A456" t="s">
        <v>606</v>
      </c>
      <c r="B456" t="s">
        <v>607</v>
      </c>
      <c r="C456" t="s">
        <v>1135</v>
      </c>
      <c r="D456" t="s">
        <v>5</v>
      </c>
      <c r="E456">
        <v>1</v>
      </c>
      <c r="F456">
        <v>8.1746243603999993</v>
      </c>
      <c r="G456" t="s">
        <v>652</v>
      </c>
      <c r="H456" s="3">
        <v>45328</v>
      </c>
      <c r="I456" s="4">
        <f>IF(G456="DA",IF(D456="D",IF(J456="-",100,VLOOKUP(A456,LJSE!$D$1:$E$200,2,FALSE)),VLOOKUP(A456,LJSE!$D$1:$E$200,2,FALSE)),IF(D456="D",100,F456))</f>
        <v>8.1746243603999993</v>
      </c>
      <c r="J456" s="3">
        <f t="shared" si="7"/>
        <v>45328</v>
      </c>
    </row>
    <row r="457" spans="1:10" x14ac:dyDescent="0.2">
      <c r="A457" t="s">
        <v>608</v>
      </c>
      <c r="B457" t="s">
        <v>609</v>
      </c>
      <c r="C457" t="s">
        <v>1136</v>
      </c>
      <c r="D457" t="s">
        <v>5</v>
      </c>
      <c r="E457">
        <v>1</v>
      </c>
      <c r="F457">
        <v>8.1746243604799993</v>
      </c>
      <c r="G457" t="s">
        <v>652</v>
      </c>
      <c r="H457" s="3">
        <v>45328</v>
      </c>
      <c r="I457" s="4">
        <f>IF(G457="DA",IF(D457="D",IF(J457="-",100,VLOOKUP(A457,LJSE!$D$1:$E$200,2,FALSE)),VLOOKUP(A457,LJSE!$D$1:$E$200,2,FALSE)),IF(D457="D",100,F457))</f>
        <v>8.1746243604799993</v>
      </c>
      <c r="J457" s="3">
        <f t="shared" si="7"/>
        <v>45328</v>
      </c>
    </row>
    <row r="458" spans="1:10" x14ac:dyDescent="0.2">
      <c r="A458" t="s">
        <v>610</v>
      </c>
      <c r="B458" t="s">
        <v>611</v>
      </c>
      <c r="C458" t="s">
        <v>1137</v>
      </c>
      <c r="D458" t="s">
        <v>5</v>
      </c>
      <c r="E458">
        <v>1</v>
      </c>
      <c r="F458">
        <v>146.3068177664</v>
      </c>
      <c r="G458" t="s">
        <v>652</v>
      </c>
      <c r="H458" s="3">
        <v>45328</v>
      </c>
      <c r="I458" s="4">
        <f>IF(G458="DA",IF(D458="D",IF(J458="-",100,VLOOKUP(A458,LJSE!$D$1:$E$200,2,FALSE)),VLOOKUP(A458,LJSE!$D$1:$E$200,2,FALSE)),IF(D458="D",100,F458))</f>
        <v>146.3068177664</v>
      </c>
      <c r="J458" s="3">
        <f t="shared" si="7"/>
        <v>45328</v>
      </c>
    </row>
    <row r="459" spans="1:10" x14ac:dyDescent="0.2">
      <c r="A459" t="s">
        <v>612</v>
      </c>
      <c r="B459" t="s">
        <v>613</v>
      </c>
      <c r="C459" t="s">
        <v>1138</v>
      </c>
      <c r="D459" t="s">
        <v>5</v>
      </c>
      <c r="E459">
        <v>1</v>
      </c>
      <c r="F459">
        <v>2.847057142857</v>
      </c>
      <c r="G459" t="s">
        <v>652</v>
      </c>
      <c r="H459" s="3">
        <v>45328</v>
      </c>
      <c r="I459" s="4">
        <f>IF(G459="DA",IF(D459="D",IF(J459="-",100,VLOOKUP(A459,LJSE!$D$1:$E$200,2,FALSE)),VLOOKUP(A459,LJSE!$D$1:$E$200,2,FALSE)),IF(D459="D",100,F459))</f>
        <v>2.847057142857</v>
      </c>
      <c r="J459" s="3">
        <f t="shared" si="7"/>
        <v>45328</v>
      </c>
    </row>
    <row r="460" spans="1:10" x14ac:dyDescent="0.2">
      <c r="A460" t="s">
        <v>614</v>
      </c>
      <c r="B460" t="s">
        <v>615</v>
      </c>
      <c r="C460" t="s">
        <v>1139</v>
      </c>
      <c r="D460" t="s">
        <v>5</v>
      </c>
      <c r="E460">
        <v>1</v>
      </c>
      <c r="F460">
        <v>7.5545767359999996</v>
      </c>
      <c r="G460" t="s">
        <v>652</v>
      </c>
      <c r="H460" s="3">
        <v>45328</v>
      </c>
      <c r="I460" s="4">
        <f>IF(G460="DA",IF(D460="D",IF(J460="-",100,VLOOKUP(A460,LJSE!$D$1:$E$200,2,FALSE)),VLOOKUP(A460,LJSE!$D$1:$E$200,2,FALSE)),IF(D460="D",100,F460))</f>
        <v>7.5545767359999996</v>
      </c>
      <c r="J460" s="3">
        <f t="shared" si="7"/>
        <v>45328</v>
      </c>
    </row>
    <row r="461" spans="1:10" x14ac:dyDescent="0.2">
      <c r="A461" t="s">
        <v>616</v>
      </c>
      <c r="B461" t="s">
        <v>617</v>
      </c>
      <c r="C461" t="s">
        <v>1140</v>
      </c>
      <c r="D461" t="s">
        <v>5</v>
      </c>
      <c r="E461">
        <v>1</v>
      </c>
      <c r="F461">
        <v>60.544163449999999</v>
      </c>
      <c r="G461" t="s">
        <v>652</v>
      </c>
      <c r="H461" s="3">
        <v>45328</v>
      </c>
      <c r="I461" s="4">
        <f>IF(G461="DA",IF(D461="D",IF(J461="-",100,VLOOKUP(A461,LJSE!$D$1:$E$200,2,FALSE)),VLOOKUP(A461,LJSE!$D$1:$E$200,2,FALSE)),IF(D461="D",100,F461))</f>
        <v>60.544163449999999</v>
      </c>
      <c r="J461" s="3">
        <f t="shared" si="7"/>
        <v>45328</v>
      </c>
    </row>
    <row r="462" spans="1:10" x14ac:dyDescent="0.2">
      <c r="A462" t="s">
        <v>1225</v>
      </c>
      <c r="B462" t="s">
        <v>1226</v>
      </c>
      <c r="C462" t="s">
        <v>1227</v>
      </c>
      <c r="D462" t="s">
        <v>5</v>
      </c>
      <c r="E462">
        <v>1</v>
      </c>
      <c r="F462">
        <v>196.4330885352</v>
      </c>
      <c r="G462" t="s">
        <v>652</v>
      </c>
      <c r="H462" s="3">
        <v>45328</v>
      </c>
      <c r="I462" s="4">
        <f>IF(G462="DA",IF(D462="D",IF(J462="-",100,VLOOKUP(A462,LJSE!$D$1:$E$200,2,FALSE)),VLOOKUP(A462,LJSE!$D$1:$E$200,2,FALSE)),IF(D462="D",100,F462))</f>
        <v>196.4330885352</v>
      </c>
      <c r="J462" s="3">
        <f t="shared" si="7"/>
        <v>45328</v>
      </c>
    </row>
    <row r="463" spans="1:10" x14ac:dyDescent="0.2">
      <c r="A463" t="s">
        <v>618</v>
      </c>
      <c r="B463" t="s">
        <v>619</v>
      </c>
      <c r="C463" t="s">
        <v>1141</v>
      </c>
      <c r="D463" t="s">
        <v>5</v>
      </c>
      <c r="E463">
        <v>1</v>
      </c>
      <c r="F463">
        <v>320.85266151625802</v>
      </c>
      <c r="G463" t="s">
        <v>652</v>
      </c>
      <c r="H463" s="3">
        <v>45328</v>
      </c>
      <c r="I463" s="4">
        <f>IF(G463="DA",IF(D463="D",IF(J463="-",100,VLOOKUP(A463,LJSE!$D$1:$E$200,2,FALSE)),VLOOKUP(A463,LJSE!$D$1:$E$200,2,FALSE)),IF(D463="D",100,F463))</f>
        <v>320.85266151625802</v>
      </c>
      <c r="J463" s="3">
        <f t="shared" si="7"/>
        <v>45328</v>
      </c>
    </row>
    <row r="464" spans="1:10" x14ac:dyDescent="0.2">
      <c r="A464" t="s">
        <v>1354</v>
      </c>
      <c r="B464" t="s">
        <v>1355</v>
      </c>
      <c r="C464" t="s">
        <v>1356</v>
      </c>
      <c r="D464" t="s">
        <v>5</v>
      </c>
      <c r="E464">
        <v>1</v>
      </c>
      <c r="F464">
        <v>1.17727273E-4</v>
      </c>
      <c r="G464" t="s">
        <v>652</v>
      </c>
      <c r="H464" s="3">
        <v>45328</v>
      </c>
      <c r="I464" s="4">
        <f>IF(G464="DA",IF(D464="D",IF(J464="-",100,VLOOKUP(A464,LJSE!$D$1:$E$200,2,FALSE)),VLOOKUP(A464,LJSE!$D$1:$E$200,2,FALSE)),IF(D464="D",100,F464))</f>
        <v>1.17727273E-4</v>
      </c>
      <c r="J464" s="3">
        <f t="shared" si="7"/>
        <v>45328</v>
      </c>
    </row>
    <row r="465" spans="1:10" x14ac:dyDescent="0.2">
      <c r="A465" t="s">
        <v>1228</v>
      </c>
      <c r="B465" t="s">
        <v>1229</v>
      </c>
      <c r="C465" t="s">
        <v>1230</v>
      </c>
      <c r="D465" t="s">
        <v>5</v>
      </c>
      <c r="E465">
        <v>1</v>
      </c>
      <c r="F465">
        <v>7.5000000000000002E-6</v>
      </c>
      <c r="G465" t="s">
        <v>652</v>
      </c>
      <c r="H465" s="3">
        <v>45328</v>
      </c>
      <c r="I465" s="4">
        <f>IF(G465="DA",IF(D465="D",IF(J465="-",100,VLOOKUP(A465,LJSE!$D$1:$E$200,2,FALSE)),VLOOKUP(A465,LJSE!$D$1:$E$200,2,FALSE)),IF(D465="D",100,F465))</f>
        <v>7.5000000000000002E-6</v>
      </c>
      <c r="J465" s="3">
        <f t="shared" si="7"/>
        <v>45328</v>
      </c>
    </row>
    <row r="466" spans="1:10" x14ac:dyDescent="0.2">
      <c r="A466" t="s">
        <v>620</v>
      </c>
      <c r="B466" t="s">
        <v>621</v>
      </c>
      <c r="C466" t="s">
        <v>1142</v>
      </c>
      <c r="D466" t="s">
        <v>5</v>
      </c>
      <c r="E466">
        <v>1</v>
      </c>
      <c r="F466">
        <v>31.469851862900001</v>
      </c>
      <c r="G466" t="s">
        <v>652</v>
      </c>
      <c r="H466" s="3">
        <v>45328</v>
      </c>
      <c r="I466" s="4">
        <f>IF(G466="DA",IF(D466="D",IF(J466="-",100,VLOOKUP(A466,LJSE!$D$1:$E$200,2,FALSE)),VLOOKUP(A466,LJSE!$D$1:$E$200,2,FALSE)),IF(D466="D",100,F466))</f>
        <v>31.469851862900001</v>
      </c>
      <c r="J466" s="3">
        <f t="shared" si="7"/>
        <v>45328</v>
      </c>
    </row>
    <row r="467" spans="1:10" x14ac:dyDescent="0.2">
      <c r="A467" t="s">
        <v>622</v>
      </c>
      <c r="B467" t="s">
        <v>623</v>
      </c>
      <c r="C467" t="s">
        <v>1143</v>
      </c>
      <c r="D467" t="s">
        <v>5</v>
      </c>
      <c r="E467">
        <v>1</v>
      </c>
      <c r="F467">
        <v>65.558637799100012</v>
      </c>
      <c r="G467" t="s">
        <v>652</v>
      </c>
      <c r="H467" s="3">
        <v>45328</v>
      </c>
      <c r="I467" s="4">
        <f>IF(G467="DA",IF(D467="D",IF(J467="-",100,VLOOKUP(A467,LJSE!$D$1:$E$200,2,FALSE)),VLOOKUP(A467,LJSE!$D$1:$E$200,2,FALSE)),IF(D467="D",100,F467))</f>
        <v>65.558637799100012</v>
      </c>
      <c r="J467" s="3">
        <f t="shared" si="7"/>
        <v>45328</v>
      </c>
    </row>
    <row r="468" spans="1:10" x14ac:dyDescent="0.2">
      <c r="A468" t="s">
        <v>624</v>
      </c>
      <c r="B468" t="s">
        <v>625</v>
      </c>
      <c r="C468" t="s">
        <v>1144</v>
      </c>
      <c r="D468" t="s">
        <v>5</v>
      </c>
      <c r="E468">
        <v>1</v>
      </c>
      <c r="F468">
        <v>25.0468231529</v>
      </c>
      <c r="G468" t="s">
        <v>652</v>
      </c>
      <c r="H468" s="3">
        <v>45328</v>
      </c>
      <c r="I468" s="4">
        <f>IF(G468="DA",IF(D468="D",IF(J468="-",100,VLOOKUP(A468,LJSE!$D$1:$E$200,2,FALSE)),VLOOKUP(A468,LJSE!$D$1:$E$200,2,FALSE)),IF(D468="D",100,F468))</f>
        <v>25.0468231529</v>
      </c>
      <c r="J468" s="3">
        <f t="shared" si="7"/>
        <v>45328</v>
      </c>
    </row>
    <row r="469" spans="1:10" x14ac:dyDescent="0.2">
      <c r="A469" t="s">
        <v>626</v>
      </c>
      <c r="B469" t="s">
        <v>627</v>
      </c>
      <c r="C469" t="s">
        <v>1145</v>
      </c>
      <c r="D469" t="s">
        <v>5</v>
      </c>
      <c r="E469">
        <v>1</v>
      </c>
      <c r="F469">
        <v>2.1227181989999999</v>
      </c>
      <c r="G469" t="s">
        <v>652</v>
      </c>
      <c r="H469" s="3">
        <v>45328</v>
      </c>
      <c r="I469" s="4">
        <f>IF(G469="DA",IF(D469="D",IF(J469="-",100,VLOOKUP(A469,LJSE!$D$1:$E$200,2,FALSE)),VLOOKUP(A469,LJSE!$D$1:$E$200,2,FALSE)),IF(D469="D",100,F469))</f>
        <v>2.1227181989999999</v>
      </c>
      <c r="J469" s="3">
        <f t="shared" si="7"/>
        <v>45328</v>
      </c>
    </row>
    <row r="470" spans="1:10" x14ac:dyDescent="0.2">
      <c r="A470" t="s">
        <v>1618</v>
      </c>
      <c r="B470" t="s">
        <v>1619</v>
      </c>
      <c r="C470" t="s">
        <v>1620</v>
      </c>
      <c r="D470" t="s">
        <v>5</v>
      </c>
      <c r="E470">
        <v>1</v>
      </c>
      <c r="F470">
        <v>171.17004</v>
      </c>
      <c r="G470" t="s">
        <v>652</v>
      </c>
      <c r="H470" s="3">
        <v>45328</v>
      </c>
      <c r="I470" s="4">
        <f>IF(G470="DA",IF(D470="D",IF(J470="-",100,VLOOKUP(A470,LJSE!$D$1:$E$200,2,FALSE)),VLOOKUP(A470,LJSE!$D$1:$E$200,2,FALSE)),IF(D470="D",100,F470))</f>
        <v>171.17004</v>
      </c>
      <c r="J470" s="3">
        <f t="shared" ref="J470:J473" si="8">IF(G470="DA",IF(D470="D","-",$L$1),IF(D470="D","",H470))</f>
        <v>45328</v>
      </c>
    </row>
    <row r="471" spans="1:10" x14ac:dyDescent="0.2">
      <c r="A471" t="s">
        <v>628</v>
      </c>
      <c r="B471" t="s">
        <v>629</v>
      </c>
      <c r="C471" t="s">
        <v>1146</v>
      </c>
      <c r="D471" t="s">
        <v>5</v>
      </c>
      <c r="E471">
        <v>1</v>
      </c>
      <c r="F471">
        <v>0.87641333330000004</v>
      </c>
      <c r="G471" t="s">
        <v>652</v>
      </c>
      <c r="H471" s="3">
        <v>45328</v>
      </c>
      <c r="I471" s="4">
        <f>IF(G471="DA",IF(D471="D",IF(J471="-",100,VLOOKUP(A471,LJSE!$D$1:$E$200,2,FALSE)),VLOOKUP(A471,LJSE!$D$1:$E$200,2,FALSE)),IF(D471="D",100,F471))</f>
        <v>0.87641333330000004</v>
      </c>
      <c r="J471" s="3">
        <f t="shared" si="8"/>
        <v>45328</v>
      </c>
    </row>
    <row r="472" spans="1:10" x14ac:dyDescent="0.2">
      <c r="A472" t="s">
        <v>630</v>
      </c>
      <c r="B472" t="s">
        <v>631</v>
      </c>
      <c r="C472" t="s">
        <v>1146</v>
      </c>
      <c r="D472" t="s">
        <v>5</v>
      </c>
      <c r="E472">
        <v>1</v>
      </c>
      <c r="F472">
        <v>0.87641333330000004</v>
      </c>
      <c r="G472" t="s">
        <v>652</v>
      </c>
      <c r="H472" s="3">
        <v>45328</v>
      </c>
      <c r="I472" s="4">
        <f>IF(G472="DA",IF(D472="D",IF(J472="-",100,VLOOKUP(A472,LJSE!$D$1:$E$200,2,FALSE)),VLOOKUP(A472,LJSE!$D$1:$E$200,2,FALSE)),IF(D472="D",100,F472))</f>
        <v>0.87641333330000004</v>
      </c>
      <c r="J472" s="3">
        <f t="shared" si="8"/>
        <v>45328</v>
      </c>
    </row>
    <row r="473" spans="1:10" x14ac:dyDescent="0.2">
      <c r="A473" t="s">
        <v>632</v>
      </c>
      <c r="B473" t="s">
        <v>633</v>
      </c>
      <c r="C473" t="s">
        <v>1147</v>
      </c>
      <c r="D473" t="s">
        <v>5</v>
      </c>
      <c r="E473">
        <v>1</v>
      </c>
      <c r="F473">
        <v>109.1258869908</v>
      </c>
      <c r="G473" t="s">
        <v>652</v>
      </c>
      <c r="H473" s="3">
        <v>45328</v>
      </c>
      <c r="I473" s="4">
        <f>IF(G473="DA",IF(D473="D",IF(J473="-",100,VLOOKUP(A473,LJSE!$D$1:$E$200,2,FALSE)),VLOOKUP(A473,LJSE!$D$1:$E$200,2,FALSE)),IF(D473="D",100,F473))</f>
        <v>109.1258869908</v>
      </c>
      <c r="J473" s="3">
        <f t="shared" si="8"/>
        <v>45328</v>
      </c>
    </row>
    <row r="474" spans="1:10" x14ac:dyDescent="0.2">
      <c r="A474" t="s">
        <v>634</v>
      </c>
      <c r="B474" t="s">
        <v>635</v>
      </c>
      <c r="C474" t="s">
        <v>1148</v>
      </c>
      <c r="D474" t="s">
        <v>5</v>
      </c>
      <c r="E474">
        <v>1</v>
      </c>
      <c r="F474">
        <v>109.1258869908</v>
      </c>
      <c r="G474" t="s">
        <v>652</v>
      </c>
      <c r="H474" s="3">
        <v>45328</v>
      </c>
      <c r="I474" s="4">
        <f>IF(G474="DA",IF(D474="D",IF(J474="-",100,VLOOKUP(A474,LJSE!$D$1:$E$200,2,FALSE)),VLOOKUP(A474,LJSE!$D$1:$E$200,2,FALSE)),IF(D474="D",100,F474))</f>
        <v>109.1258869908</v>
      </c>
      <c r="J474" s="3">
        <f t="shared" ref="J474:J481" si="9">IF(G474="DA",IF(D474="D","-",$L$1),IF(D474="D","",H474))</f>
        <v>45328</v>
      </c>
    </row>
    <row r="475" spans="1:10" x14ac:dyDescent="0.2">
      <c r="A475" t="s">
        <v>636</v>
      </c>
      <c r="B475" t="s">
        <v>637</v>
      </c>
      <c r="C475" t="s">
        <v>1149</v>
      </c>
      <c r="D475" t="s">
        <v>5</v>
      </c>
      <c r="E475">
        <v>1</v>
      </c>
      <c r="F475">
        <v>1.4319163059</v>
      </c>
      <c r="G475" t="s">
        <v>652</v>
      </c>
      <c r="H475" s="3">
        <v>45328</v>
      </c>
      <c r="I475" s="4">
        <f>IF(G475="DA",IF(D475="D",IF(J475="-",100,VLOOKUP(A475,LJSE!$D$1:$E$200,2,FALSE)),VLOOKUP(A475,LJSE!$D$1:$E$200,2,FALSE)),IF(D475="D",100,F475))</f>
        <v>1.4319163059</v>
      </c>
      <c r="J475" s="3">
        <f t="shared" si="9"/>
        <v>45328</v>
      </c>
    </row>
    <row r="476" spans="1:10" x14ac:dyDescent="0.2">
      <c r="A476" t="s">
        <v>638</v>
      </c>
      <c r="B476" t="s">
        <v>639</v>
      </c>
      <c r="C476" t="s">
        <v>1150</v>
      </c>
      <c r="D476" t="s">
        <v>5</v>
      </c>
      <c r="E476">
        <v>1</v>
      </c>
      <c r="F476">
        <v>25.142372916667</v>
      </c>
      <c r="G476" t="s">
        <v>652</v>
      </c>
      <c r="H476" s="3">
        <v>45328</v>
      </c>
      <c r="I476" s="4">
        <f>IF(G476="DA",IF(D476="D",IF(J476="-",100,VLOOKUP(A476,LJSE!$D$1:$E$200,2,FALSE)),VLOOKUP(A476,LJSE!$D$1:$E$200,2,FALSE)),IF(D476="D",100,F476))</f>
        <v>25.142372916667</v>
      </c>
      <c r="J476" s="3">
        <f t="shared" si="9"/>
        <v>45328</v>
      </c>
    </row>
    <row r="477" spans="1:10" x14ac:dyDescent="0.2">
      <c r="A477" t="s">
        <v>640</v>
      </c>
      <c r="B477" t="s">
        <v>641</v>
      </c>
      <c r="C477" t="s">
        <v>1151</v>
      </c>
      <c r="D477" t="s">
        <v>5</v>
      </c>
      <c r="E477">
        <v>5</v>
      </c>
      <c r="F477">
        <v>7.1660760641000003</v>
      </c>
      <c r="G477" t="s">
        <v>652</v>
      </c>
      <c r="H477" s="3">
        <v>45328</v>
      </c>
      <c r="I477" s="4">
        <f>IF(G477="DA",IF(D477="D",IF(J477="-",100,VLOOKUP(A477,LJSE!$D$1:$E$200,2,FALSE)),VLOOKUP(A477,LJSE!$D$1:$E$200,2,FALSE)),IF(D477="D",100,F477))</f>
        <v>7.1660760641000003</v>
      </c>
      <c r="J477" s="3">
        <f t="shared" si="9"/>
        <v>45328</v>
      </c>
    </row>
    <row r="478" spans="1:10" x14ac:dyDescent="0.2">
      <c r="A478" t="s">
        <v>1471</v>
      </c>
      <c r="B478" t="s">
        <v>1472</v>
      </c>
      <c r="C478" t="s">
        <v>1152</v>
      </c>
      <c r="D478" t="s">
        <v>5</v>
      </c>
      <c r="E478">
        <v>1</v>
      </c>
      <c r="F478">
        <v>3.447644935</v>
      </c>
      <c r="G478" t="s">
        <v>652</v>
      </c>
      <c r="H478" s="3">
        <v>45328</v>
      </c>
      <c r="I478" s="4">
        <f>IF(G478="DA",IF(D478="D",IF(J478="-",100,VLOOKUP(A478,LJSE!$D$1:$E$200,2,FALSE)),VLOOKUP(A478,LJSE!$D$1:$E$200,2,FALSE)),IF(D478="D",100,F478))</f>
        <v>3.447644935</v>
      </c>
      <c r="J478" s="3">
        <f t="shared" si="9"/>
        <v>45328</v>
      </c>
    </row>
    <row r="479" spans="1:10" x14ac:dyDescent="0.2">
      <c r="A479" t="s">
        <v>642</v>
      </c>
      <c r="B479" t="s">
        <v>643</v>
      </c>
      <c r="C479" t="s">
        <v>1153</v>
      </c>
      <c r="D479" t="s">
        <v>5</v>
      </c>
      <c r="E479">
        <v>1</v>
      </c>
      <c r="F479">
        <v>8.2496829803999994</v>
      </c>
      <c r="G479" t="s">
        <v>652</v>
      </c>
      <c r="H479" s="3">
        <v>45328</v>
      </c>
      <c r="I479" s="4">
        <f>IF(G479="DA",IF(D479="D",IF(J479="-",100,VLOOKUP(A479,LJSE!$D$1:$E$200,2,FALSE)),VLOOKUP(A479,LJSE!$D$1:$E$200,2,FALSE)),IF(D479="D",100,F479))</f>
        <v>8.2496829803999994</v>
      </c>
      <c r="J479" s="3">
        <f t="shared" si="9"/>
        <v>45328</v>
      </c>
    </row>
    <row r="480" spans="1:10" x14ac:dyDescent="0.2">
      <c r="A480" t="s">
        <v>644</v>
      </c>
      <c r="B480" t="s">
        <v>645</v>
      </c>
      <c r="C480" t="s">
        <v>1154</v>
      </c>
      <c r="D480" t="s">
        <v>5</v>
      </c>
      <c r="E480">
        <v>1</v>
      </c>
      <c r="F480">
        <v>11.425708202808</v>
      </c>
      <c r="G480" t="s">
        <v>652</v>
      </c>
      <c r="H480" s="3">
        <v>45328</v>
      </c>
      <c r="I480" s="4">
        <f>IF(G480="DA",IF(D480="D",IF(J480="-",100,VLOOKUP(A480,LJSE!$D$1:$E$200,2,FALSE)),VLOOKUP(A480,LJSE!$D$1:$E$200,2,FALSE)),IF(D480="D",100,F480))</f>
        <v>11.425708202808</v>
      </c>
      <c r="J480" s="3">
        <f t="shared" si="9"/>
        <v>45328</v>
      </c>
    </row>
    <row r="481" spans="1:10" x14ac:dyDescent="0.2">
      <c r="A481" t="s">
        <v>646</v>
      </c>
      <c r="B481" t="s">
        <v>647</v>
      </c>
      <c r="C481" t="s">
        <v>1155</v>
      </c>
      <c r="D481" t="s">
        <v>5</v>
      </c>
      <c r="E481">
        <v>1</v>
      </c>
      <c r="F481" t="s">
        <v>1621</v>
      </c>
      <c r="G481" t="s">
        <v>651</v>
      </c>
      <c r="H481" s="3">
        <v>45328</v>
      </c>
      <c r="I481" s="4">
        <f>IF(G481="DA",IF(D481="D",IF(J481="-",100,VLOOKUP(A481,LJSE!$D$1:$E$200,2,FALSE)),VLOOKUP(A481,LJSE!$D$1:$E$200,2,FALSE)),IF(D481="D",100,F481))</f>
        <v>36</v>
      </c>
      <c r="J481" s="3">
        <f t="shared" ca="1" si="9"/>
        <v>45328</v>
      </c>
    </row>
    <row r="482" spans="1:10" x14ac:dyDescent="0.2">
      <c r="F482"/>
      <c r="I482" s="4"/>
    </row>
    <row r="483" spans="1:10" x14ac:dyDescent="0.2">
      <c r="F483"/>
      <c r="I483" s="4"/>
    </row>
    <row r="484" spans="1:10" x14ac:dyDescent="0.2">
      <c r="F484"/>
      <c r="I484" s="4"/>
    </row>
    <row r="485" spans="1:10" x14ac:dyDescent="0.2">
      <c r="F485"/>
      <c r="I485" s="4"/>
    </row>
    <row r="486" spans="1:10" x14ac:dyDescent="0.2">
      <c r="F486"/>
      <c r="I486" s="4"/>
    </row>
    <row r="487" spans="1:10" x14ac:dyDescent="0.2">
      <c r="F487"/>
      <c r="I487" s="4"/>
    </row>
    <row r="488" spans="1:10" x14ac:dyDescent="0.2">
      <c r="F488"/>
      <c r="I488" s="4"/>
    </row>
    <row r="489" spans="1:10" x14ac:dyDescent="0.2">
      <c r="F489"/>
      <c r="I489" s="4"/>
    </row>
    <row r="490" spans="1:10" x14ac:dyDescent="0.2">
      <c r="F490"/>
      <c r="I490" s="4"/>
    </row>
    <row r="491" spans="1:10" x14ac:dyDescent="0.2">
      <c r="F491"/>
      <c r="I491" s="4"/>
    </row>
    <row r="492" spans="1:10" x14ac:dyDescent="0.2">
      <c r="F492"/>
      <c r="I492" s="4"/>
    </row>
    <row r="493" spans="1:10" x14ac:dyDescent="0.2">
      <c r="F493"/>
      <c r="I493" s="4"/>
    </row>
    <row r="494" spans="1:10" x14ac:dyDescent="0.2">
      <c r="F494"/>
      <c r="I494" s="4"/>
    </row>
    <row r="495" spans="1:10" x14ac:dyDescent="0.2">
      <c r="F495"/>
      <c r="I495" s="4"/>
    </row>
    <row r="496" spans="1:10" x14ac:dyDescent="0.2">
      <c r="F496"/>
      <c r="I496" s="4"/>
    </row>
    <row r="497" spans="6:9" x14ac:dyDescent="0.2">
      <c r="F497"/>
      <c r="I497" s="4"/>
    </row>
    <row r="498" spans="6:9" x14ac:dyDescent="0.2">
      <c r="F498"/>
      <c r="I498" s="4"/>
    </row>
    <row r="499" spans="6:9" x14ac:dyDescent="0.2">
      <c r="F499"/>
      <c r="I499" s="4"/>
    </row>
    <row r="500" spans="6:9" x14ac:dyDescent="0.2">
      <c r="F500"/>
      <c r="I500" s="4"/>
    </row>
    <row r="501" spans="6:9" x14ac:dyDescent="0.2">
      <c r="F501"/>
      <c r="I501" s="4"/>
    </row>
    <row r="502" spans="6:9" x14ac:dyDescent="0.2">
      <c r="F502"/>
      <c r="I502" s="4"/>
    </row>
    <row r="503" spans="6:9" x14ac:dyDescent="0.2">
      <c r="F503"/>
      <c r="I503" s="4"/>
    </row>
    <row r="504" spans="6:9" x14ac:dyDescent="0.2">
      <c r="F504"/>
      <c r="I504" s="4"/>
    </row>
    <row r="505" spans="6:9" x14ac:dyDescent="0.2">
      <c r="F505"/>
      <c r="I505" s="4"/>
    </row>
    <row r="506" spans="6:9" x14ac:dyDescent="0.2">
      <c r="F506"/>
      <c r="I506" s="4"/>
    </row>
    <row r="507" spans="6:9" x14ac:dyDescent="0.2">
      <c r="F507"/>
      <c r="I507" s="4"/>
    </row>
    <row r="508" spans="6:9" x14ac:dyDescent="0.2">
      <c r="F508"/>
      <c r="I508" s="4"/>
    </row>
    <row r="509" spans="6:9" x14ac:dyDescent="0.2">
      <c r="F509"/>
      <c r="I509" s="4"/>
    </row>
    <row r="510" spans="6:9" x14ac:dyDescent="0.2">
      <c r="F510"/>
      <c r="I510" s="4"/>
    </row>
    <row r="511" spans="6:9" x14ac:dyDescent="0.2">
      <c r="F511"/>
      <c r="I511" s="4"/>
    </row>
    <row r="512" spans="6:9" x14ac:dyDescent="0.2">
      <c r="F512"/>
      <c r="I512" s="4"/>
    </row>
    <row r="513" spans="6:9" x14ac:dyDescent="0.2">
      <c r="F513"/>
      <c r="I513" s="4"/>
    </row>
    <row r="514" spans="6:9" x14ac:dyDescent="0.2">
      <c r="F514"/>
      <c r="I514" s="4"/>
    </row>
    <row r="515" spans="6:9" x14ac:dyDescent="0.2">
      <c r="F515"/>
      <c r="I515" s="4"/>
    </row>
    <row r="516" spans="6:9" x14ac:dyDescent="0.2">
      <c r="F516"/>
      <c r="I516" s="4"/>
    </row>
    <row r="517" spans="6:9" x14ac:dyDescent="0.2">
      <c r="F517"/>
      <c r="I517" s="4"/>
    </row>
    <row r="518" spans="6:9" x14ac:dyDescent="0.2">
      <c r="F518"/>
      <c r="I518" s="4"/>
    </row>
    <row r="519" spans="6:9" x14ac:dyDescent="0.2">
      <c r="F519"/>
      <c r="I519" s="4"/>
    </row>
    <row r="520" spans="6:9" x14ac:dyDescent="0.2">
      <c r="F520"/>
      <c r="I520" s="4"/>
    </row>
    <row r="521" spans="6:9" x14ac:dyDescent="0.2">
      <c r="F521"/>
      <c r="I521" s="4"/>
    </row>
    <row r="522" spans="6:9" x14ac:dyDescent="0.2">
      <c r="F522"/>
      <c r="I522" s="4"/>
    </row>
    <row r="523" spans="6:9" x14ac:dyDescent="0.2">
      <c r="F523"/>
      <c r="I523" s="4"/>
    </row>
    <row r="524" spans="6:9" x14ac:dyDescent="0.2">
      <c r="F524"/>
      <c r="I524" s="4"/>
    </row>
    <row r="525" spans="6:9" x14ac:dyDescent="0.2">
      <c r="F525"/>
      <c r="I525" s="4"/>
    </row>
    <row r="526" spans="6:9" x14ac:dyDescent="0.2">
      <c r="F526"/>
      <c r="I526" s="4"/>
    </row>
    <row r="527" spans="6:9" x14ac:dyDescent="0.2">
      <c r="F527"/>
      <c r="I527" s="4"/>
    </row>
    <row r="528" spans="6:9" x14ac:dyDescent="0.2">
      <c r="F528"/>
      <c r="I528" s="4"/>
    </row>
    <row r="529" spans="6:9" x14ac:dyDescent="0.2">
      <c r="F529"/>
      <c r="I529" s="4"/>
    </row>
    <row r="530" spans="6:9" x14ac:dyDescent="0.2">
      <c r="F530"/>
      <c r="I530" s="4"/>
    </row>
    <row r="531" spans="6:9" x14ac:dyDescent="0.2">
      <c r="F531"/>
      <c r="I531" s="4"/>
    </row>
    <row r="532" spans="6:9" x14ac:dyDescent="0.2">
      <c r="F532"/>
      <c r="I532" s="4"/>
    </row>
    <row r="533" spans="6:9" x14ac:dyDescent="0.2">
      <c r="F533"/>
      <c r="I533" s="4"/>
    </row>
    <row r="534" spans="6:9" x14ac:dyDescent="0.2">
      <c r="F534"/>
      <c r="I534" s="4"/>
    </row>
    <row r="535" spans="6:9" x14ac:dyDescent="0.2">
      <c r="F535"/>
      <c r="I535" s="4"/>
    </row>
    <row r="536" spans="6:9" x14ac:dyDescent="0.2">
      <c r="F536"/>
      <c r="I536" s="4"/>
    </row>
    <row r="537" spans="6:9" x14ac:dyDescent="0.2">
      <c r="F537"/>
      <c r="I537" s="4"/>
    </row>
    <row r="538" spans="6:9" x14ac:dyDescent="0.2">
      <c r="F538"/>
      <c r="I538" s="4"/>
    </row>
    <row r="539" spans="6:9" x14ac:dyDescent="0.2">
      <c r="F539"/>
      <c r="I539" s="4"/>
    </row>
    <row r="540" spans="6:9" x14ac:dyDescent="0.2">
      <c r="F540"/>
      <c r="I540" s="4"/>
    </row>
    <row r="541" spans="6:9" x14ac:dyDescent="0.2">
      <c r="F541"/>
      <c r="I541" s="4"/>
    </row>
    <row r="542" spans="6:9" x14ac:dyDescent="0.2">
      <c r="F542"/>
      <c r="I542" s="4"/>
    </row>
    <row r="543" spans="6:9" x14ac:dyDescent="0.2">
      <c r="F543"/>
      <c r="I543" s="4"/>
    </row>
    <row r="544" spans="6:9" x14ac:dyDescent="0.2">
      <c r="F544"/>
      <c r="I544" s="4"/>
    </row>
    <row r="545" spans="6:9" x14ac:dyDescent="0.2">
      <c r="F545"/>
      <c r="I545" s="4"/>
    </row>
    <row r="546" spans="6:9" x14ac:dyDescent="0.2">
      <c r="F546"/>
      <c r="I546" s="4"/>
    </row>
    <row r="547" spans="6:9" x14ac:dyDescent="0.2">
      <c r="F547"/>
      <c r="I547" s="4"/>
    </row>
    <row r="548" spans="6:9" x14ac:dyDescent="0.2">
      <c r="F548"/>
      <c r="I548" s="4"/>
    </row>
    <row r="549" spans="6:9" x14ac:dyDescent="0.2">
      <c r="F549"/>
      <c r="I549" s="4"/>
    </row>
    <row r="550" spans="6:9" x14ac:dyDescent="0.2">
      <c r="F550"/>
      <c r="I550" s="4"/>
    </row>
    <row r="551" spans="6:9" x14ac:dyDescent="0.2">
      <c r="F551"/>
      <c r="I551" s="4"/>
    </row>
    <row r="552" spans="6:9" x14ac:dyDescent="0.2">
      <c r="F552"/>
      <c r="I552" s="4"/>
    </row>
    <row r="553" spans="6:9" x14ac:dyDescent="0.2">
      <c r="F553"/>
      <c r="I553" s="4"/>
    </row>
    <row r="554" spans="6:9" x14ac:dyDescent="0.2">
      <c r="F554"/>
      <c r="I554" s="4"/>
    </row>
    <row r="555" spans="6:9" x14ac:dyDescent="0.2">
      <c r="F555"/>
      <c r="I555" s="4"/>
    </row>
    <row r="556" spans="6:9" x14ac:dyDescent="0.2">
      <c r="F556"/>
      <c r="I556" s="4"/>
    </row>
    <row r="557" spans="6:9" x14ac:dyDescent="0.2">
      <c r="F557"/>
      <c r="I557" s="4"/>
    </row>
    <row r="558" spans="6:9" x14ac:dyDescent="0.2">
      <c r="F558"/>
      <c r="I558" s="4"/>
    </row>
    <row r="559" spans="6:9" x14ac:dyDescent="0.2">
      <c r="F559"/>
      <c r="I559" s="4"/>
    </row>
    <row r="560" spans="6:9" x14ac:dyDescent="0.2">
      <c r="F560"/>
      <c r="I560" s="4"/>
    </row>
    <row r="561" spans="6:9" x14ac:dyDescent="0.2">
      <c r="F561"/>
      <c r="I561" s="4"/>
    </row>
    <row r="562" spans="6:9" x14ac:dyDescent="0.2">
      <c r="F562"/>
      <c r="I562" s="4"/>
    </row>
    <row r="563" spans="6:9" x14ac:dyDescent="0.2">
      <c r="F563"/>
      <c r="I563" s="4"/>
    </row>
    <row r="564" spans="6:9" x14ac:dyDescent="0.2">
      <c r="F564"/>
      <c r="I564" s="4"/>
    </row>
    <row r="565" spans="6:9" x14ac:dyDescent="0.2">
      <c r="F565"/>
      <c r="I565" s="4"/>
    </row>
    <row r="566" spans="6:9" x14ac:dyDescent="0.2">
      <c r="F566"/>
      <c r="I566" s="4"/>
    </row>
    <row r="567" spans="6:9" x14ac:dyDescent="0.2">
      <c r="F567"/>
      <c r="I567" s="4"/>
    </row>
    <row r="568" spans="6:9" x14ac:dyDescent="0.2">
      <c r="F568"/>
      <c r="I568" s="4"/>
    </row>
    <row r="569" spans="6:9" x14ac:dyDescent="0.2">
      <c r="F569"/>
      <c r="I569" s="4"/>
    </row>
    <row r="570" spans="6:9" x14ac:dyDescent="0.2">
      <c r="F570"/>
      <c r="I570" s="4"/>
    </row>
    <row r="571" spans="6:9" x14ac:dyDescent="0.2">
      <c r="F571"/>
      <c r="I571" s="4"/>
    </row>
    <row r="572" spans="6:9" x14ac:dyDescent="0.2">
      <c r="F572"/>
      <c r="I572" s="4"/>
    </row>
    <row r="573" spans="6:9" x14ac:dyDescent="0.2">
      <c r="F573"/>
      <c r="I573" s="4"/>
    </row>
    <row r="574" spans="6:9" x14ac:dyDescent="0.2">
      <c r="F574"/>
      <c r="I574" s="4"/>
    </row>
    <row r="575" spans="6:9" x14ac:dyDescent="0.2">
      <c r="F575"/>
      <c r="I575" s="4"/>
    </row>
    <row r="576" spans="6:9" x14ac:dyDescent="0.2">
      <c r="F576"/>
      <c r="I576" s="4"/>
    </row>
    <row r="577" spans="6:9" x14ac:dyDescent="0.2">
      <c r="F577"/>
      <c r="I577" s="4"/>
    </row>
    <row r="578" spans="6:9" x14ac:dyDescent="0.2">
      <c r="F578"/>
      <c r="I578" s="4"/>
    </row>
    <row r="579" spans="6:9" x14ac:dyDescent="0.2">
      <c r="F579"/>
      <c r="I579" s="4"/>
    </row>
    <row r="580" spans="6:9" x14ac:dyDescent="0.2">
      <c r="F580"/>
      <c r="I580" s="4"/>
    </row>
    <row r="581" spans="6:9" x14ac:dyDescent="0.2">
      <c r="F581"/>
      <c r="I581" s="4"/>
    </row>
    <row r="582" spans="6:9" x14ac:dyDescent="0.2">
      <c r="F582"/>
      <c r="I582" s="4"/>
    </row>
    <row r="583" spans="6:9" x14ac:dyDescent="0.2">
      <c r="F583"/>
      <c r="I583" s="4"/>
    </row>
    <row r="584" spans="6:9" x14ac:dyDescent="0.2">
      <c r="F584"/>
      <c r="I584" s="4"/>
    </row>
    <row r="585" spans="6:9" x14ac:dyDescent="0.2">
      <c r="F585"/>
      <c r="I585" s="4"/>
    </row>
    <row r="586" spans="6:9" x14ac:dyDescent="0.2">
      <c r="F586"/>
      <c r="I586" s="4"/>
    </row>
    <row r="587" spans="6:9" x14ac:dyDescent="0.2">
      <c r="F587"/>
      <c r="I587" s="4"/>
    </row>
    <row r="588" spans="6:9" x14ac:dyDescent="0.2">
      <c r="F588"/>
      <c r="I588" s="4"/>
    </row>
    <row r="589" spans="6:9" x14ac:dyDescent="0.2">
      <c r="F589"/>
      <c r="I589" s="4"/>
    </row>
    <row r="590" spans="6:9" x14ac:dyDescent="0.2">
      <c r="F590"/>
      <c r="I590" s="4"/>
    </row>
    <row r="591" spans="6:9" x14ac:dyDescent="0.2">
      <c r="F591"/>
      <c r="I591" s="4"/>
    </row>
    <row r="592" spans="6:9" x14ac:dyDescent="0.2">
      <c r="F592"/>
      <c r="I592" s="4"/>
    </row>
    <row r="593" spans="6:9" x14ac:dyDescent="0.2">
      <c r="F593"/>
      <c r="I593" s="4"/>
    </row>
    <row r="594" spans="6:9" x14ac:dyDescent="0.2">
      <c r="F594"/>
      <c r="I594" s="4"/>
    </row>
    <row r="595" spans="6:9" x14ac:dyDescent="0.2">
      <c r="F595"/>
      <c r="I595" s="4"/>
    </row>
    <row r="596" spans="6:9" x14ac:dyDescent="0.2">
      <c r="F596"/>
      <c r="I596" s="4"/>
    </row>
    <row r="597" spans="6:9" x14ac:dyDescent="0.2">
      <c r="F597"/>
      <c r="I597" s="4"/>
    </row>
    <row r="598" spans="6:9" x14ac:dyDescent="0.2">
      <c r="F598"/>
      <c r="I598" s="4"/>
    </row>
    <row r="599" spans="6:9" x14ac:dyDescent="0.2">
      <c r="F599"/>
      <c r="I599" s="4"/>
    </row>
    <row r="600" spans="6:9" x14ac:dyDescent="0.2">
      <c r="F600"/>
      <c r="I600" s="4"/>
    </row>
  </sheetData>
  <autoFilter ref="A1:K600" xr:uid="{00000000-0009-0000-0000-000002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47"/>
  <sheetViews>
    <sheetView workbookViewId="0">
      <selection activeCell="N27" sqref="N27"/>
    </sheetView>
  </sheetViews>
  <sheetFormatPr defaultRowHeight="12.75" x14ac:dyDescent="0.2"/>
  <cols>
    <col min="4" max="4" width="10.140625" style="3" bestFit="1" customWidth="1"/>
    <col min="5" max="5" width="10.140625" style="3" customWidth="1"/>
    <col min="6" max="6" width="20.85546875" bestFit="1" customWidth="1"/>
    <col min="7" max="7" width="16.28515625" bestFit="1" customWidth="1"/>
    <col min="8" max="8" width="17.42578125" bestFit="1" customWidth="1"/>
    <col min="11" max="11" width="17.42578125" customWidth="1"/>
    <col min="13" max="13" width="9.140625" style="1"/>
    <col min="14" max="14" width="7.5703125" bestFit="1" customWidth="1"/>
    <col min="17" max="17" width="17.42578125" customWidth="1"/>
    <col min="18" max="18" width="17.140625" customWidth="1"/>
    <col min="19" max="19" width="17.28515625" customWidth="1"/>
    <col min="20" max="20" width="17.5703125" bestFit="1" customWidth="1"/>
    <col min="22" max="22" width="10.140625" bestFit="1" customWidth="1"/>
  </cols>
  <sheetData>
    <row r="1" spans="1:26" x14ac:dyDescent="0.2">
      <c r="A1" t="s">
        <v>649</v>
      </c>
      <c r="B1" t="s">
        <v>665</v>
      </c>
      <c r="C1" t="s">
        <v>653</v>
      </c>
      <c r="D1" s="3" t="s">
        <v>666</v>
      </c>
      <c r="E1" s="3" t="s">
        <v>669</v>
      </c>
      <c r="F1" t="s">
        <v>672</v>
      </c>
      <c r="G1" t="s">
        <v>667</v>
      </c>
      <c r="H1" t="s">
        <v>668</v>
      </c>
      <c r="I1" t="s">
        <v>670</v>
      </c>
      <c r="J1" t="s">
        <v>671</v>
      </c>
      <c r="K1" t="s">
        <v>673</v>
      </c>
      <c r="L1">
        <f>SUM(L2:L6)</f>
        <v>1</v>
      </c>
      <c r="M1" s="1" t="s">
        <v>648</v>
      </c>
      <c r="N1" t="s">
        <v>674</v>
      </c>
      <c r="O1" t="s">
        <v>681</v>
      </c>
      <c r="P1" t="s">
        <v>675</v>
      </c>
      <c r="Q1" t="s">
        <v>676</v>
      </c>
      <c r="R1" t="s">
        <v>677</v>
      </c>
      <c r="S1" t="s">
        <v>678</v>
      </c>
      <c r="T1" t="s">
        <v>679</v>
      </c>
      <c r="V1">
        <v>1</v>
      </c>
      <c r="W1">
        <v>31</v>
      </c>
      <c r="Y1">
        <f ca="1">DAY(TODAY())</f>
        <v>7</v>
      </c>
      <c r="Z1">
        <f ca="1">MONTH(TODAY())</f>
        <v>2</v>
      </c>
    </row>
    <row r="2" spans="1:26" x14ac:dyDescent="0.2">
      <c r="A2" s="9" t="str">
        <f>IF(Izracun!A9="","",Izracun!A9)</f>
        <v/>
      </c>
      <c r="B2" s="11">
        <f>Izracun!E9</f>
        <v>0</v>
      </c>
      <c r="C2" t="e">
        <f>VLOOKUP(A2,KDD!$A$1:$I$607,9,FALSE)</f>
        <v>#N/A</v>
      </c>
      <c r="D2" s="3" t="e">
        <f>VLOOKUP(A2,KDD!$A$1:$J$607,10,FALSE)</f>
        <v>#N/A</v>
      </c>
      <c r="E2" s="1" t="e">
        <f>VLOOKUP(A2,KDD!$A$1:$E$607,5,FALSE)</f>
        <v>#N/A</v>
      </c>
      <c r="F2" t="e">
        <f>IF(I2="D",B2*E2,B2*C2)</f>
        <v>#N/A</v>
      </c>
      <c r="G2" t="e">
        <f>IF(I2="D",B2*C2*E2/100,B2*C2)</f>
        <v>#N/A</v>
      </c>
      <c r="H2" s="9" t="str">
        <f>IF(Izracun!A9="","",IF(ISNA(C2)=TRUE,"DA","NE"))</f>
        <v/>
      </c>
      <c r="I2" t="str">
        <f>IF(A2="","",VLOOKUP(A2,KDD!$A$1:$D$607,4,FALSE))</f>
        <v/>
      </c>
      <c r="J2" t="e">
        <f>VLOOKUP(A2,KDD!$A$2:$C$607,3,FALSE)</f>
        <v>#N/A</v>
      </c>
      <c r="K2" t="str">
        <f>IF(H2="NE","DA","NE")</f>
        <v>NE</v>
      </c>
      <c r="L2">
        <f>IF(ISNA(I2)=TRUE,0,IF(I2="E",0,1))</f>
        <v>1</v>
      </c>
      <c r="M2" s="1">
        <f>IF(K2="DA",MIN(330,IF(I2="E",MAX(0.07%*G2,1.4),MAX(0.03%*G2,1.4))),0)</f>
        <v>0</v>
      </c>
      <c r="N2" s="1">
        <f>IF(K2="DA",MIN(26.11,IF(I2="E",MAX(0.037%*G2,0.38),MAX(0.037%*G2,0.38))),0)</f>
        <v>0</v>
      </c>
      <c r="O2" s="1">
        <f>IF(K2="DA",MIN(4.68,IF(I2="E",MAX(0.006%*G2,0.2),MAX(0.006%*G2,0.2))),0)</f>
        <v>0</v>
      </c>
      <c r="P2">
        <f>IF($A$9=TRUE,IF(K2="DA",IF(I2="E",MAX(4,0.4%*G2),MAX(15,0.3%*G2)),0),IF(K2="da",IF(I2="E",MAX(15,0.8%*G2),MAX(60,0.4%*G2)),0))</f>
        <v>0</v>
      </c>
      <c r="Q2">
        <f>IF(K2="NE",0,IF(I2="E",F2,0))</f>
        <v>0</v>
      </c>
      <c r="R2">
        <f>IF(K2="NE",0,IF(I2="E",F2,0))</f>
        <v>0</v>
      </c>
      <c r="S2">
        <f>IF(K2="NE",0,IF(I2="D",F2,0))</f>
        <v>0</v>
      </c>
      <c r="T2">
        <f>IF(K2="NE",0,IF(I2="D",F2,0))</f>
        <v>0</v>
      </c>
      <c r="V2">
        <v>2</v>
      </c>
      <c r="W2">
        <v>28</v>
      </c>
      <c r="Y2">
        <f ca="1">VLOOKUP(Z1,$V$1:$W$12,2,FALSE)</f>
        <v>28</v>
      </c>
    </row>
    <row r="3" spans="1:26" x14ac:dyDescent="0.2">
      <c r="E3" s="1"/>
      <c r="N3" s="1"/>
      <c r="O3" s="1"/>
      <c r="V3">
        <v>3</v>
      </c>
      <c r="W3">
        <v>31</v>
      </c>
    </row>
    <row r="4" spans="1:26" x14ac:dyDescent="0.2">
      <c r="E4" s="1"/>
      <c r="N4" s="1"/>
      <c r="O4" s="1"/>
      <c r="V4">
        <v>4</v>
      </c>
      <c r="W4">
        <v>30</v>
      </c>
      <c r="Y4">
        <f ca="1">Y2-Y1</f>
        <v>21</v>
      </c>
      <c r="Z4">
        <f ca="1">12-Z1</f>
        <v>10</v>
      </c>
    </row>
    <row r="5" spans="1:26" x14ac:dyDescent="0.2">
      <c r="E5" s="1"/>
      <c r="N5" s="1"/>
      <c r="O5" s="1"/>
      <c r="V5">
        <v>5</v>
      </c>
      <c r="W5">
        <v>31</v>
      </c>
    </row>
    <row r="6" spans="1:26" x14ac:dyDescent="0.2">
      <c r="E6" s="1"/>
      <c r="N6" s="1"/>
      <c r="O6" s="1"/>
      <c r="V6">
        <v>6</v>
      </c>
      <c r="W6">
        <v>30</v>
      </c>
    </row>
    <row r="7" spans="1:26" x14ac:dyDescent="0.2">
      <c r="Q7" s="8">
        <f>SUM(Q2:Q6)</f>
        <v>0</v>
      </c>
      <c r="R7" s="8">
        <v>0</v>
      </c>
      <c r="S7" s="8">
        <f>SUM(S2:S6)</f>
        <v>0</v>
      </c>
      <c r="T7" s="8">
        <v>0</v>
      </c>
      <c r="V7">
        <v>7</v>
      </c>
      <c r="W7">
        <v>31</v>
      </c>
    </row>
    <row r="8" spans="1:26" x14ac:dyDescent="0.2">
      <c r="P8" t="s">
        <v>680</v>
      </c>
      <c r="Q8">
        <f>IF(Q7=0,0,IF($H$42=5,MAX(0.025%*Q7,0.4),IF($H$42=4,MAX(0.025%*Q7,0.4),MAX(0.001%*Q7,0.6))))</f>
        <v>0</v>
      </c>
      <c r="R8">
        <f>IF(R7=0,0,IF($H$42=5,MAX(0.025%*R7,0.4),IF($H$42=4,MAX(0.025%*R7,0.4),MAX(0.001%*R7,0.6))))</f>
        <v>0</v>
      </c>
      <c r="S8">
        <f>IF(S7=0,0,IF($H$42=5,MAX(0.025%*S7,0.4),IF($H$42=4,MAX(0.025%*S7,0.4),MAX(0.001%*S7,0.6))))</f>
        <v>0</v>
      </c>
      <c r="T8">
        <f>IF(T7=0,0,IF($H$42=5,MAX(0.025%*T7,0.4),IF($H$42=4,MAX(0.025%*T7,0.4),MAX(0.001%*T7,0.6))))</f>
        <v>0</v>
      </c>
      <c r="U8" s="8">
        <f>SUM(Q8:T8)*12</f>
        <v>0</v>
      </c>
      <c r="V8">
        <v>8</v>
      </c>
      <c r="W8">
        <v>31</v>
      </c>
    </row>
    <row r="9" spans="1:26" x14ac:dyDescent="0.2">
      <c r="A9" t="b">
        <v>0</v>
      </c>
      <c r="B9">
        <f ca="1">MONTH(TODAY())</f>
        <v>2</v>
      </c>
      <c r="L9" t="str">
        <f>IF(A9=TRUE,"0,4%, min. 4 EUR za delnice, 0,3%, min. 15 EUR za obveznice:","0,8%, min. 15 EUR za delnice, 0,4%, min. 60 EUR za obveznice:")</f>
        <v>0,8%, min. 15 EUR za delnice, 0,4%, min. 60 EUR za obveznice:</v>
      </c>
      <c r="P9" t="s">
        <v>283</v>
      </c>
      <c r="Q9">
        <f>IF(Q7=0,0,ROUND(0.4+Q7*0.00153%,2))</f>
        <v>0</v>
      </c>
      <c r="R9">
        <f>IF(R7=0,0,12*ROUND(0.4+R7*0.00153%,2))</f>
        <v>0</v>
      </c>
      <c r="S9">
        <f>IF(S7=0,0,ROUND(0.4+S7*0.00107%,2))</f>
        <v>0</v>
      </c>
      <c r="T9">
        <f>IF(T7=0,0,12*ROUND(0.4+T7*0.00107%,2))</f>
        <v>0</v>
      </c>
      <c r="U9" s="8">
        <f>SUM(Q9:T9)*12</f>
        <v>0</v>
      </c>
      <c r="V9">
        <v>9</v>
      </c>
      <c r="W9">
        <v>30</v>
      </c>
    </row>
    <row r="10" spans="1:26" x14ac:dyDescent="0.2">
      <c r="A10">
        <f>I42</f>
        <v>26</v>
      </c>
      <c r="B10" t="s">
        <v>657</v>
      </c>
      <c r="P10" t="s">
        <v>701</v>
      </c>
      <c r="U10" s="8">
        <f>ROUND(VLOOKUP(Q7,$H$19:$K$35,4,TRUE)+VLOOKUP(Q7,$Q$19:$T$35,4,TRUE)*1.22,2)</f>
        <v>0</v>
      </c>
      <c r="V10">
        <v>10</v>
      </c>
      <c r="W10">
        <v>31</v>
      </c>
    </row>
    <row r="11" spans="1:26" x14ac:dyDescent="0.2">
      <c r="A11">
        <f ca="1">IF(A9=TRUE,4.8*((13-B9)/12),9.6*((13-B9)/12))</f>
        <v>8.7999999999999989</v>
      </c>
      <c r="B11" t="s">
        <v>658</v>
      </c>
      <c r="V11">
        <v>11</v>
      </c>
      <c r="W11">
        <v>30</v>
      </c>
    </row>
    <row r="12" spans="1:26" x14ac:dyDescent="0.2">
      <c r="A12">
        <f>0*G12</f>
        <v>0</v>
      </c>
      <c r="B12" t="s">
        <v>659</v>
      </c>
      <c r="G12">
        <f>COUNTIF(K2:K6,"DA")</f>
        <v>0</v>
      </c>
      <c r="V12">
        <v>12</v>
      </c>
      <c r="W12">
        <v>31</v>
      </c>
    </row>
    <row r="13" spans="1:26" x14ac:dyDescent="0.2">
      <c r="A13" s="1">
        <f>SUM(M2:M6)</f>
        <v>0</v>
      </c>
      <c r="B13" t="s">
        <v>660</v>
      </c>
      <c r="Q13" s="7"/>
    </row>
    <row r="14" spans="1:26" x14ac:dyDescent="0.2">
      <c r="A14" s="1">
        <f>SUM(N2:O6)</f>
        <v>0</v>
      </c>
      <c r="B14" t="s">
        <v>661</v>
      </c>
      <c r="Q14" s="7"/>
    </row>
    <row r="15" spans="1:26" x14ac:dyDescent="0.2">
      <c r="A15">
        <f>SUM(P2:P6)</f>
        <v>0</v>
      </c>
      <c r="B15" t="s">
        <v>662</v>
      </c>
    </row>
    <row r="16" spans="1:26" x14ac:dyDescent="0.2">
      <c r="A16">
        <f>U8</f>
        <v>0</v>
      </c>
      <c r="B16" t="s">
        <v>663</v>
      </c>
      <c r="S16" s="7"/>
    </row>
    <row r="17" spans="1:21" x14ac:dyDescent="0.2">
      <c r="A17">
        <f>U9</f>
        <v>0</v>
      </c>
      <c r="B17" t="s">
        <v>664</v>
      </c>
      <c r="H17" t="s">
        <v>703</v>
      </c>
      <c r="Q17" t="s">
        <v>704</v>
      </c>
      <c r="S17" s="7"/>
    </row>
    <row r="18" spans="1:21" x14ac:dyDescent="0.2">
      <c r="A18">
        <f>U10</f>
        <v>0</v>
      </c>
      <c r="B18" t="s">
        <v>695</v>
      </c>
      <c r="H18" s="2" t="s">
        <v>696</v>
      </c>
      <c r="I18" t="s">
        <v>697</v>
      </c>
      <c r="J18" t="s">
        <v>698</v>
      </c>
      <c r="K18" t="s">
        <v>699</v>
      </c>
      <c r="L18" t="s">
        <v>700</v>
      </c>
      <c r="Q18" s="2" t="s">
        <v>696</v>
      </c>
      <c r="R18" t="s">
        <v>697</v>
      </c>
      <c r="S18" t="s">
        <v>698</v>
      </c>
      <c r="T18" t="s">
        <v>699</v>
      </c>
      <c r="U18" t="s">
        <v>700</v>
      </c>
    </row>
    <row r="19" spans="1:21" x14ac:dyDescent="0.2">
      <c r="H19" s="1">
        <v>0</v>
      </c>
      <c r="I19" s="1">
        <f>ROUND(K19/12,2)</f>
        <v>0</v>
      </c>
      <c r="J19" s="1">
        <f>ROUND(L19/12,2)</f>
        <v>0</v>
      </c>
      <c r="K19" s="1">
        <v>0</v>
      </c>
      <c r="L19" s="1">
        <v>0</v>
      </c>
      <c r="N19" s="1"/>
      <c r="O19" s="1"/>
      <c r="Q19" s="1">
        <v>0</v>
      </c>
      <c r="R19" s="1">
        <f>ROUND(T19/12,2)</f>
        <v>0</v>
      </c>
      <c r="S19" s="1">
        <f>ROUND(U19/12,2)</f>
        <v>0</v>
      </c>
      <c r="T19" s="1">
        <v>0</v>
      </c>
      <c r="U19" s="1">
        <v>0</v>
      </c>
    </row>
    <row r="20" spans="1:21" x14ac:dyDescent="0.2">
      <c r="H20" s="1">
        <v>0.01</v>
      </c>
      <c r="I20" s="1">
        <f t="shared" ref="I20:I35" si="0">ROUND(K20/12,2)</f>
        <v>0.25</v>
      </c>
      <c r="J20" s="1">
        <f t="shared" ref="J20:J35" si="1">ROUND(L20/12,2)</f>
        <v>0.76</v>
      </c>
      <c r="K20" s="1">
        <v>3</v>
      </c>
      <c r="L20" s="1">
        <v>9.1199999999999992</v>
      </c>
      <c r="N20" s="1"/>
      <c r="O20" s="1"/>
      <c r="Q20" s="1">
        <v>0.01</v>
      </c>
      <c r="R20" s="1">
        <f t="shared" ref="R20:R35" si="2">ROUND(T20/12,2)</f>
        <v>0</v>
      </c>
      <c r="S20" s="1">
        <f t="shared" ref="S20:S35" si="3">ROUND(U20/12,2)</f>
        <v>0</v>
      </c>
      <c r="T20" s="1">
        <v>0</v>
      </c>
      <c r="U20" s="1">
        <v>0</v>
      </c>
    </row>
    <row r="21" spans="1:21" x14ac:dyDescent="0.2">
      <c r="H21" s="1">
        <v>4299.99</v>
      </c>
      <c r="I21" s="1">
        <f t="shared" si="0"/>
        <v>0.25</v>
      </c>
      <c r="J21" s="1">
        <f t="shared" si="1"/>
        <v>0.76</v>
      </c>
      <c r="K21" s="1">
        <v>3</v>
      </c>
      <c r="L21" s="1">
        <v>9.1199999999999992</v>
      </c>
      <c r="N21" s="1"/>
      <c r="O21" s="1"/>
      <c r="Q21" s="1">
        <v>4299.99</v>
      </c>
      <c r="R21" s="1">
        <f t="shared" si="2"/>
        <v>0</v>
      </c>
      <c r="S21" s="1">
        <f t="shared" si="3"/>
        <v>0</v>
      </c>
      <c r="T21" s="1">
        <v>0</v>
      </c>
      <c r="U21" s="1">
        <v>0</v>
      </c>
    </row>
    <row r="22" spans="1:21" x14ac:dyDescent="0.2">
      <c r="H22" s="1">
        <v>4300</v>
      </c>
      <c r="I22" s="1">
        <f t="shared" si="0"/>
        <v>0.25</v>
      </c>
      <c r="J22" s="1">
        <f t="shared" si="1"/>
        <v>0.76</v>
      </c>
      <c r="K22" s="1">
        <v>3</v>
      </c>
      <c r="L22" s="1">
        <v>9.1199999999999992</v>
      </c>
      <c r="N22" s="1"/>
      <c r="O22" s="1"/>
      <c r="Q22" s="1">
        <v>4300</v>
      </c>
      <c r="R22" s="1">
        <f t="shared" si="2"/>
        <v>0</v>
      </c>
      <c r="S22" s="1">
        <f t="shared" si="3"/>
        <v>0</v>
      </c>
      <c r="T22" s="1">
        <v>0</v>
      </c>
      <c r="U22" s="1">
        <v>0</v>
      </c>
    </row>
    <row r="23" spans="1:21" x14ac:dyDescent="0.2">
      <c r="H23" s="1">
        <v>9999.99</v>
      </c>
      <c r="I23" s="1">
        <f t="shared" si="0"/>
        <v>0.25</v>
      </c>
      <c r="J23" s="1">
        <f t="shared" si="1"/>
        <v>0.76</v>
      </c>
      <c r="K23" s="1">
        <v>3</v>
      </c>
      <c r="L23" s="1">
        <v>9.1199999999999992</v>
      </c>
      <c r="N23" s="1"/>
      <c r="O23" s="1"/>
      <c r="Q23" s="1">
        <v>9999.99</v>
      </c>
      <c r="R23" s="1">
        <f t="shared" si="2"/>
        <v>0</v>
      </c>
      <c r="S23" s="1">
        <f t="shared" si="3"/>
        <v>0</v>
      </c>
      <c r="T23" s="1">
        <v>0</v>
      </c>
      <c r="U23" s="1">
        <v>0</v>
      </c>
    </row>
    <row r="24" spans="1:21" x14ac:dyDescent="0.2">
      <c r="H24" s="1">
        <v>10000</v>
      </c>
      <c r="I24" s="1">
        <f t="shared" si="0"/>
        <v>0.49</v>
      </c>
      <c r="J24" s="1">
        <f t="shared" si="1"/>
        <v>1.52</v>
      </c>
      <c r="K24" s="1">
        <v>5.88</v>
      </c>
      <c r="L24" s="1">
        <v>18.239999999999998</v>
      </c>
      <c r="N24" s="1"/>
      <c r="O24" s="1"/>
      <c r="Q24" s="1">
        <v>10000</v>
      </c>
      <c r="R24" s="1">
        <f t="shared" si="2"/>
        <v>0</v>
      </c>
      <c r="S24" s="1">
        <f t="shared" si="3"/>
        <v>0</v>
      </c>
      <c r="T24" s="1">
        <v>0</v>
      </c>
      <c r="U24" s="1">
        <v>0</v>
      </c>
    </row>
    <row r="25" spans="1:21" x14ac:dyDescent="0.2">
      <c r="H25" s="1">
        <v>99999.99</v>
      </c>
      <c r="I25" s="1">
        <f t="shared" si="0"/>
        <v>0.49</v>
      </c>
      <c r="J25" s="1">
        <f t="shared" si="1"/>
        <v>1.52</v>
      </c>
      <c r="K25" s="1">
        <v>5.88</v>
      </c>
      <c r="L25" s="1">
        <v>18.239999999999998</v>
      </c>
      <c r="N25" s="1"/>
      <c r="O25" s="1"/>
      <c r="Q25" s="1">
        <v>99999.99</v>
      </c>
      <c r="R25" s="1">
        <f t="shared" si="2"/>
        <v>0</v>
      </c>
      <c r="S25" s="1">
        <f t="shared" si="3"/>
        <v>0</v>
      </c>
      <c r="T25" s="1">
        <v>0</v>
      </c>
      <c r="U25" s="1">
        <v>0</v>
      </c>
    </row>
    <row r="26" spans="1:21" x14ac:dyDescent="0.2">
      <c r="H26" s="1">
        <v>100000</v>
      </c>
      <c r="I26" s="1">
        <f t="shared" si="0"/>
        <v>1.1399999999999999</v>
      </c>
      <c r="J26" s="1">
        <f t="shared" si="1"/>
        <v>3.55</v>
      </c>
      <c r="K26" s="1">
        <v>13.68</v>
      </c>
      <c r="L26" s="1">
        <v>42.6</v>
      </c>
      <c r="N26" s="1"/>
      <c r="O26" s="1"/>
      <c r="Q26" s="1">
        <v>100000</v>
      </c>
      <c r="R26" s="1">
        <f t="shared" si="2"/>
        <v>0</v>
      </c>
      <c r="S26" s="1">
        <f t="shared" si="3"/>
        <v>0</v>
      </c>
      <c r="T26" s="1">
        <v>0</v>
      </c>
      <c r="U26" s="1">
        <v>0</v>
      </c>
    </row>
    <row r="27" spans="1:21" x14ac:dyDescent="0.2">
      <c r="H27" s="1">
        <v>499999.99</v>
      </c>
      <c r="I27" s="1">
        <f t="shared" si="0"/>
        <v>1.1399999999999999</v>
      </c>
      <c r="J27" s="1">
        <f t="shared" si="1"/>
        <v>3.55</v>
      </c>
      <c r="K27" s="1">
        <v>13.68</v>
      </c>
      <c r="L27" s="1">
        <v>42.6</v>
      </c>
      <c r="N27" s="1"/>
      <c r="O27" s="1"/>
      <c r="Q27" s="1">
        <v>499999.99</v>
      </c>
      <c r="R27" s="1">
        <f t="shared" si="2"/>
        <v>0</v>
      </c>
      <c r="S27" s="1">
        <f t="shared" si="3"/>
        <v>0</v>
      </c>
      <c r="T27" s="1">
        <v>0</v>
      </c>
      <c r="U27" s="1">
        <v>0</v>
      </c>
    </row>
    <row r="28" spans="1:21" x14ac:dyDescent="0.2">
      <c r="H28" s="1">
        <v>500000</v>
      </c>
      <c r="I28" s="1">
        <f t="shared" si="0"/>
        <v>2.02</v>
      </c>
      <c r="J28" s="1">
        <f t="shared" si="1"/>
        <v>6.08</v>
      </c>
      <c r="K28" s="1">
        <v>24.24</v>
      </c>
      <c r="L28" s="1">
        <v>72.959999999999994</v>
      </c>
      <c r="N28" s="1"/>
      <c r="O28" s="1"/>
      <c r="Q28" s="1">
        <v>500000</v>
      </c>
      <c r="R28" s="1">
        <f t="shared" si="2"/>
        <v>0</v>
      </c>
      <c r="S28" s="1">
        <f t="shared" si="3"/>
        <v>0</v>
      </c>
      <c r="T28" s="1">
        <v>0</v>
      </c>
      <c r="U28" s="1">
        <v>0</v>
      </c>
    </row>
    <row r="29" spans="1:21" x14ac:dyDescent="0.2">
      <c r="H29" s="1">
        <v>999999.99</v>
      </c>
      <c r="I29" s="1">
        <f t="shared" si="0"/>
        <v>2.02</v>
      </c>
      <c r="J29" s="1">
        <f t="shared" si="1"/>
        <v>6.08</v>
      </c>
      <c r="K29" s="1">
        <v>24.24</v>
      </c>
      <c r="L29" s="1">
        <v>72.959999999999994</v>
      </c>
      <c r="N29" s="1"/>
      <c r="O29" s="1"/>
      <c r="Q29" s="1">
        <v>999999.99</v>
      </c>
      <c r="R29" s="1">
        <f t="shared" si="2"/>
        <v>0</v>
      </c>
      <c r="S29" s="1">
        <f t="shared" si="3"/>
        <v>0</v>
      </c>
      <c r="T29" s="1">
        <v>0</v>
      </c>
      <c r="U29" s="1">
        <v>0</v>
      </c>
    </row>
    <row r="30" spans="1:21" x14ac:dyDescent="0.2">
      <c r="H30" s="1">
        <v>1000000</v>
      </c>
      <c r="I30" s="1">
        <f t="shared" si="0"/>
        <v>4.04</v>
      </c>
      <c r="J30" s="1">
        <f t="shared" si="1"/>
        <v>12.19</v>
      </c>
      <c r="K30" s="1">
        <v>48.48</v>
      </c>
      <c r="L30" s="1">
        <v>146.28</v>
      </c>
      <c r="N30" s="1"/>
      <c r="O30" s="1"/>
      <c r="Q30" s="1">
        <v>1000000</v>
      </c>
      <c r="R30" s="1">
        <f t="shared" si="2"/>
        <v>0</v>
      </c>
      <c r="S30" s="1">
        <f t="shared" si="3"/>
        <v>0</v>
      </c>
      <c r="T30" s="1">
        <v>0</v>
      </c>
      <c r="U30" s="1">
        <v>0</v>
      </c>
    </row>
    <row r="31" spans="1:21" x14ac:dyDescent="0.2">
      <c r="H31" s="1">
        <v>9999999.9900000002</v>
      </c>
      <c r="I31" s="1">
        <f t="shared" si="0"/>
        <v>4.04</v>
      </c>
      <c r="J31" s="1">
        <f t="shared" si="1"/>
        <v>12.19</v>
      </c>
      <c r="K31" s="1">
        <v>48.48</v>
      </c>
      <c r="L31" s="1">
        <v>146.28</v>
      </c>
      <c r="N31" s="1"/>
      <c r="O31" s="1"/>
      <c r="Q31" s="1">
        <v>9999999.9900000002</v>
      </c>
      <c r="R31" s="1">
        <f t="shared" si="2"/>
        <v>0</v>
      </c>
      <c r="S31" s="1">
        <f t="shared" si="3"/>
        <v>0</v>
      </c>
      <c r="T31" s="1">
        <v>0</v>
      </c>
      <c r="U31" s="1">
        <v>0</v>
      </c>
    </row>
    <row r="32" spans="1:21" x14ac:dyDescent="0.2">
      <c r="H32" s="1">
        <v>10000000</v>
      </c>
      <c r="I32" s="1">
        <f t="shared" si="0"/>
        <v>4.04</v>
      </c>
      <c r="J32" s="1">
        <f t="shared" si="1"/>
        <v>15.22</v>
      </c>
      <c r="K32" s="1">
        <v>48.48</v>
      </c>
      <c r="L32" s="1">
        <v>182.64</v>
      </c>
      <c r="N32" s="1"/>
      <c r="O32" s="1"/>
      <c r="Q32" s="1">
        <v>10000000</v>
      </c>
      <c r="R32" s="1">
        <f t="shared" si="2"/>
        <v>0</v>
      </c>
      <c r="S32" s="1">
        <f t="shared" si="3"/>
        <v>0</v>
      </c>
      <c r="T32" s="1">
        <v>0</v>
      </c>
      <c r="U32" s="1">
        <v>0</v>
      </c>
    </row>
    <row r="33" spans="1:21" x14ac:dyDescent="0.2">
      <c r="H33" s="1">
        <v>99999999.989999995</v>
      </c>
      <c r="I33" s="1">
        <f t="shared" si="0"/>
        <v>4.04</v>
      </c>
      <c r="J33" s="1">
        <f t="shared" si="1"/>
        <v>15.22</v>
      </c>
      <c r="K33" s="1">
        <v>48.48</v>
      </c>
      <c r="L33" s="1">
        <v>182.64</v>
      </c>
      <c r="N33" s="1"/>
      <c r="O33" s="1"/>
      <c r="Q33" s="1">
        <v>99999999.989999995</v>
      </c>
      <c r="R33" s="1">
        <f t="shared" si="2"/>
        <v>0</v>
      </c>
      <c r="S33" s="1">
        <f t="shared" si="3"/>
        <v>0</v>
      </c>
      <c r="T33" s="1">
        <v>0</v>
      </c>
      <c r="U33" s="1">
        <v>0</v>
      </c>
    </row>
    <row r="34" spans="1:21" x14ac:dyDescent="0.2">
      <c r="H34" s="1">
        <v>100000000</v>
      </c>
      <c r="I34" s="1">
        <f t="shared" si="0"/>
        <v>4.04</v>
      </c>
      <c r="J34" s="1">
        <f t="shared" si="1"/>
        <v>19.03</v>
      </c>
      <c r="K34" s="1">
        <v>48.48</v>
      </c>
      <c r="L34" s="1">
        <v>228.36</v>
      </c>
      <c r="N34" s="1"/>
      <c r="O34" s="1"/>
      <c r="Q34" s="1">
        <v>100000000</v>
      </c>
      <c r="R34" s="1">
        <f t="shared" si="2"/>
        <v>0</v>
      </c>
      <c r="S34" s="1">
        <f t="shared" si="3"/>
        <v>0</v>
      </c>
      <c r="T34" s="1">
        <v>0</v>
      </c>
      <c r="U34" s="1">
        <v>0</v>
      </c>
    </row>
    <row r="35" spans="1:21" x14ac:dyDescent="0.2">
      <c r="H35" s="1">
        <v>100000000.01000001</v>
      </c>
      <c r="I35" s="1">
        <f t="shared" si="0"/>
        <v>4.04</v>
      </c>
      <c r="J35" s="1">
        <f t="shared" si="1"/>
        <v>19.03</v>
      </c>
      <c r="K35" s="1">
        <v>48.48</v>
      </c>
      <c r="L35" s="1">
        <v>228.36</v>
      </c>
      <c r="N35" s="1"/>
      <c r="O35" s="1"/>
      <c r="Q35" s="1">
        <v>100000000.01000001</v>
      </c>
      <c r="R35" s="1">
        <f t="shared" si="2"/>
        <v>0</v>
      </c>
      <c r="S35" s="1">
        <f t="shared" si="3"/>
        <v>0</v>
      </c>
      <c r="T35" s="1">
        <v>0</v>
      </c>
      <c r="U35" s="1">
        <v>0</v>
      </c>
    </row>
    <row r="40" spans="1:21" x14ac:dyDescent="0.2">
      <c r="A40" t="s">
        <v>705</v>
      </c>
    </row>
    <row r="42" spans="1:21" x14ac:dyDescent="0.2">
      <c r="G42" t="s">
        <v>745</v>
      </c>
      <c r="H42">
        <v>1</v>
      </c>
      <c r="I42">
        <f>VLOOKUP(H42,H43:J47,2,FALSE)</f>
        <v>26</v>
      </c>
      <c r="K42">
        <f ca="1">13-B9</f>
        <v>11</v>
      </c>
    </row>
    <row r="43" spans="1:21" x14ac:dyDescent="0.2">
      <c r="G43" t="s">
        <v>1169</v>
      </c>
      <c r="H43">
        <v>1</v>
      </c>
      <c r="I43">
        <v>26</v>
      </c>
      <c r="J43">
        <f ca="1">ROUND(I43/12*$K$42,2)</f>
        <v>23.83</v>
      </c>
    </row>
    <row r="44" spans="1:21" x14ac:dyDescent="0.2">
      <c r="G44" t="s">
        <v>1170</v>
      </c>
      <c r="H44">
        <v>2</v>
      </c>
      <c r="I44">
        <v>18</v>
      </c>
      <c r="J44">
        <f t="shared" ref="J44:J47" ca="1" si="4">ROUND(I44/12*$K$42,2)</f>
        <v>16.5</v>
      </c>
    </row>
    <row r="45" spans="1:21" x14ac:dyDescent="0.2">
      <c r="G45" t="s">
        <v>1171</v>
      </c>
      <c r="H45">
        <v>3</v>
      </c>
      <c r="I45">
        <v>0</v>
      </c>
      <c r="J45">
        <f t="shared" ca="1" si="4"/>
        <v>0</v>
      </c>
    </row>
    <row r="46" spans="1:21" x14ac:dyDescent="0.2">
      <c r="H46">
        <v>4</v>
      </c>
      <c r="I46">
        <v>0</v>
      </c>
      <c r="J46">
        <f t="shared" ca="1" si="4"/>
        <v>0</v>
      </c>
    </row>
    <row r="47" spans="1:21" x14ac:dyDescent="0.2">
      <c r="H47">
        <v>5</v>
      </c>
      <c r="I47">
        <v>0</v>
      </c>
      <c r="J47">
        <f t="shared" ca="1" si="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Izracun</vt:lpstr>
      <vt:lpstr>LJSE</vt:lpstr>
      <vt:lpstr>KDD</vt:lpstr>
      <vt:lpstr>Formule</vt:lpstr>
      <vt:lpstr>LJSE!BTStecajEUR</vt:lpstr>
      <vt:lpstr>Izracun!Print_Area</vt:lpstr>
    </vt:vector>
  </TitlesOfParts>
  <Company>3Banken Gruppe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Matevž Mrak</dc:creator>
  <cp:lastModifiedBy>Mrak, Matevz</cp:lastModifiedBy>
  <cp:lastPrinted>2016-09-16T14:35:23Z</cp:lastPrinted>
  <dcterms:created xsi:type="dcterms:W3CDTF">2016-07-26T12:17:03Z</dcterms:created>
  <dcterms:modified xsi:type="dcterms:W3CDTF">2024-02-07T14:41:18Z</dcterms:modified>
</cp:coreProperties>
</file>